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<sst xmlns="http://schemas.openxmlformats.org/spreadsheetml/2006/main" count="77" uniqueCount="62">
  <si>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План на 2015 год</t>
  </si>
  <si>
    <t>работ по содержанию общего имущества жилого дома</t>
  </si>
  <si>
    <t>по адресу: пер. Карский, 4</t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</si>
  <si>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</si>
  <si>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</si>
  <si>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</si>
  <si>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</si>
  <si>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</si>
  <si>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</si>
  <si>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</si>
  <si>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</si>
  <si>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</si>
  <si>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</si>
  <si>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</si>
  <si>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</si>
  <si>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</si>
  <si>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</si>
  <si>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</si>
  <si>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</si>
  <si>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</si>
  <si>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</si>
  <si>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</si>
  <si>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</si>
  <si>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</si>
  <si>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</si>
  <si>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</si>
  <si>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</si>
  <si>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</si>
  <si>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</si>
  <si>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</si>
  <si>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1.5 Материалы на мелкий ремонт и аварийное обслуживание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</si>
  <si>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</si>
  <si>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</si>
  <si>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</si>
  <si>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</si>
  <si>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</si>
  <si>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</si>
  <si>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</si>
  <si>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</si>
  <si>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</si>
  <si>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</si>
  <si>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</si>
  <si>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</si>
  <si>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</si>
  <si>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</si>
  <si>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</si>
  <si>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</si>
  <si>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1.8 Уборка лифтов (200 руб. с января по март 2015г.)</t>
  </si>
  <si>
    <t>1.7 Уборка лестничных клеток (0,80 руб/м2 с января по март 2015г.)</t>
  </si>
  <si>
    <t>1.6 Уборка придомовой территории (0,95 руб/м2с января по март 2015г.)</t>
  </si>
  <si>
    <t>1.4 Аварийное обслуживание (0,53 руб/м2 с января по март 2015г.)</t>
  </si>
  <si>
    <t>1.3.1 Регулировка параметров с/о(автомат.или ручн.)</t>
  </si>
  <si>
    <t>1.3 Обслуживание инженерного оборудования (0,71 руб/м2с января по март 2015г.)</t>
  </si>
  <si>
    <t>1.2.1. Снятие, обработка, передача показаний электроэнергии</t>
  </si>
  <si>
    <t>1.2 Обслуживание электрооборудования (0,42 руб/м2 с января по март 2015г.)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</si>
  <si>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</si>
  <si>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"_____" ___________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</si>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</sst>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9">
      <selection activeCell="M15" sqref="M15"/>
    </sheetView>
  </sheetViews>
  <sheetFormatPr defaultColWidth="9.140625" defaultRowHeight="12.75"/>
  <cols>
    <col min="1" max="1" width="33.421875" style="0" customWidth="1"/>
  </cols>
  <sheetData>
    <row r="1" spans="1:9" ht="12.75">
      <c r="A1" s="51" t="s">
        <v>61</v>
      </c>
      <c r="B1" s="50"/>
      <c r="C1" s="50"/>
      <c r="D1" s="50"/>
      <c r="E1" s="50"/>
      <c r="F1" s="50" t="s">
        <v>61</v>
      </c>
      <c r="G1" s="50"/>
      <c r="H1" s="50"/>
      <c r="I1" s="50"/>
    </row>
    <row r="2" spans="1:9" ht="12.75">
      <c r="A2" s="51"/>
      <c r="B2" s="50"/>
      <c r="C2" s="50"/>
      <c r="D2" s="50"/>
      <c r="E2" s="50"/>
      <c r="F2" s="50"/>
      <c r="G2" s="50"/>
      <c r="H2" s="52"/>
      <c r="I2" s="50"/>
    </row>
    <row r="3" spans="1:9" ht="12.75">
      <c r="A3" s="53" t="s">
        <v>60</v>
      </c>
      <c r="B3" s="50"/>
      <c r="C3" s="50"/>
      <c r="D3" s="50"/>
      <c r="E3" s="50"/>
      <c r="F3" s="55" t="s">
        <v>59</v>
      </c>
      <c r="G3" s="50"/>
      <c r="H3" s="50"/>
      <c r="I3" s="50"/>
    </row>
    <row r="4" spans="1:9" ht="12.75">
      <c r="A4" s="51"/>
      <c r="B4" s="50"/>
      <c r="C4" s="50"/>
      <c r="D4" s="50"/>
      <c r="E4" s="50"/>
      <c r="F4" s="50"/>
      <c r="G4" s="50"/>
      <c r="H4" s="52"/>
      <c r="I4" s="50"/>
    </row>
    <row r="5" spans="1:9" ht="12.75">
      <c r="A5" s="51"/>
      <c r="B5" s="50"/>
      <c r="C5" s="50"/>
      <c r="D5" s="50"/>
      <c r="E5" s="50"/>
      <c r="F5" s="50"/>
      <c r="G5" s="50"/>
      <c r="H5" s="50"/>
      <c r="I5" s="50"/>
    </row>
    <row r="6" spans="1:9" ht="25.5">
      <c r="A6" s="53" t="s">
        <v>57</v>
      </c>
      <c r="B6" s="50"/>
      <c r="C6" s="50"/>
      <c r="D6" s="50"/>
      <c r="E6" s="50"/>
      <c r="F6" s="50" t="s">
        <v>58</v>
      </c>
      <c r="G6" s="50"/>
      <c r="H6" s="52"/>
      <c r="I6" s="50"/>
    </row>
    <row r="7" spans="1:9" ht="12.75">
      <c r="A7" s="53"/>
      <c r="B7" s="50"/>
      <c r="C7" s="50"/>
      <c r="D7" s="50"/>
      <c r="E7" s="50"/>
      <c r="F7" s="50"/>
      <c r="G7" s="54"/>
      <c r="H7" s="52"/>
      <c r="I7" s="50"/>
    </row>
    <row r="8" spans="1:9" ht="25.5">
      <c r="A8" s="53" t="s">
        <v>57</v>
      </c>
      <c r="B8" s="50"/>
      <c r="C8" s="50"/>
      <c r="D8" s="50"/>
      <c r="E8" s="50"/>
      <c r="F8" s="50" t="s">
        <v>56</v>
      </c>
      <c r="G8" s="50"/>
      <c r="H8" s="52"/>
      <c r="I8" s="50"/>
    </row>
    <row r="9" spans="1:9" ht="12.75">
      <c r="A9" s="53"/>
      <c r="B9" s="50"/>
      <c r="C9" s="50"/>
      <c r="D9" s="50"/>
      <c r="E9" s="50"/>
      <c r="F9" s="50"/>
      <c r="G9" s="50"/>
      <c r="H9" s="52"/>
      <c r="I9" s="50"/>
    </row>
    <row r="10" spans="1:9" ht="12.75">
      <c r="A10" s="51"/>
      <c r="B10" s="50"/>
      <c r="C10" s="50"/>
      <c r="D10" s="50"/>
      <c r="E10" s="50"/>
      <c r="F10" s="50"/>
      <c r="G10" s="50"/>
      <c r="H10" s="50"/>
      <c r="I10" s="50"/>
    </row>
    <row r="11" spans="1:9" ht="12.75">
      <c r="A11" s="36" t="s">
        <v>0</v>
      </c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7" t="s">
        <v>1</v>
      </c>
      <c r="B12" s="37"/>
      <c r="C12" s="37"/>
      <c r="D12" s="37"/>
      <c r="E12" s="37"/>
      <c r="F12" s="37"/>
      <c r="G12" s="37"/>
      <c r="H12" s="37"/>
      <c r="I12" s="37"/>
    </row>
    <row r="13" spans="1:9" ht="12.75">
      <c r="A13" s="37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49"/>
      <c r="B14" s="1"/>
      <c r="C14" s="1"/>
      <c r="D14" s="1"/>
      <c r="E14" s="1"/>
      <c r="F14" s="1"/>
      <c r="G14" s="1"/>
      <c r="H14" s="1"/>
      <c r="I14" s="1"/>
    </row>
    <row r="15" spans="1:9" ht="63.75">
      <c r="A15" s="48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B23*D35*12</f>
        <v>589590.396</v>
      </c>
      <c r="C17" s="4"/>
      <c r="D17" s="4"/>
      <c r="E17" s="4"/>
      <c r="F17" s="4"/>
      <c r="G17" s="4"/>
      <c r="H17" s="4"/>
      <c r="I17" s="4"/>
    </row>
    <row r="18" spans="1:9" ht="38.25">
      <c r="A18" s="5" t="s">
        <v>6</v>
      </c>
      <c r="B18" s="6">
        <f>B24*D45*12</f>
        <v>132133.86</v>
      </c>
      <c r="C18" s="4"/>
      <c r="D18" s="4"/>
      <c r="E18" s="4"/>
      <c r="F18" s="4"/>
      <c r="G18" s="4"/>
      <c r="H18" s="4"/>
      <c r="I18" s="4"/>
    </row>
    <row r="19" spans="1:9" ht="38.25">
      <c r="A19" s="5" t="s">
        <v>7</v>
      </c>
      <c r="B19" s="6">
        <f>B25*D47*12</f>
        <v>299807.172</v>
      </c>
      <c r="C19" s="4"/>
      <c r="D19" s="4"/>
      <c r="E19" s="4"/>
      <c r="F19" s="4"/>
      <c r="G19" s="4"/>
      <c r="H19" s="4"/>
      <c r="I19" s="4"/>
    </row>
    <row r="20" spans="1:9" ht="25.5">
      <c r="A20" s="5" t="s">
        <v>8</v>
      </c>
      <c r="B20" s="6">
        <f>B26*D49*12</f>
        <v>251509.96799999996</v>
      </c>
      <c r="C20" s="4"/>
      <c r="D20" s="4"/>
      <c r="E20" s="4"/>
      <c r="F20" s="4"/>
      <c r="G20" s="4"/>
      <c r="H20" s="4"/>
      <c r="I20" s="4"/>
    </row>
    <row r="21" spans="1:9" ht="12.75">
      <c r="A21" s="7" t="s">
        <v>9</v>
      </c>
      <c r="B21" s="6">
        <f>(B17+B18+B19+B20)*13%</f>
        <v>165495.38148</v>
      </c>
      <c r="C21" s="4"/>
      <c r="D21" s="4"/>
      <c r="E21" s="4"/>
      <c r="F21" s="4"/>
      <c r="G21" s="4"/>
      <c r="H21" s="4"/>
      <c r="I21" s="4"/>
    </row>
    <row r="22" spans="1:9" ht="12.75">
      <c r="A22" s="8" t="s">
        <v>10</v>
      </c>
      <c r="B22" s="9">
        <f>B17+B18+B19+B20-B21</f>
        <v>1107546.01452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10">
        <v>6.47</v>
      </c>
      <c r="C23" s="4"/>
      <c r="D23" s="4"/>
      <c r="E23" s="4"/>
      <c r="F23" s="4"/>
      <c r="G23" s="4"/>
      <c r="H23" s="4"/>
      <c r="I23" s="4"/>
    </row>
    <row r="24" spans="1:9" ht="25.5">
      <c r="A24" s="5" t="s">
        <v>12</v>
      </c>
      <c r="B24" s="2">
        <v>1.45</v>
      </c>
      <c r="C24" s="4"/>
      <c r="D24" s="4"/>
      <c r="E24" s="4"/>
      <c r="F24" s="4"/>
      <c r="G24" s="4"/>
      <c r="H24" s="4"/>
      <c r="I24" s="4"/>
    </row>
    <row r="25" spans="1:9" ht="25.5">
      <c r="A25" s="5" t="s">
        <v>13</v>
      </c>
      <c r="B25" s="2">
        <v>3.29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2.76</v>
      </c>
      <c r="C26" s="4"/>
      <c r="D26" s="4"/>
      <c r="E26" s="4"/>
      <c r="F26" s="4"/>
      <c r="G26" s="4"/>
      <c r="H26" s="4"/>
      <c r="I26" s="4"/>
    </row>
    <row r="27" spans="1:9" ht="12.75">
      <c r="A27" s="8" t="s">
        <v>15</v>
      </c>
      <c r="B27" s="11">
        <f>SUM(B23:B26)</f>
        <v>13.97</v>
      </c>
      <c r="C27" s="4"/>
      <c r="D27" s="4"/>
      <c r="E27" s="4"/>
      <c r="F27" s="4"/>
      <c r="G27" s="4"/>
      <c r="H27" s="4"/>
      <c r="I27" s="4"/>
    </row>
    <row r="28" spans="1:9" ht="12.75">
      <c r="A28" s="38" t="s">
        <v>16</v>
      </c>
      <c r="B28" s="39" t="s">
        <v>17</v>
      </c>
      <c r="C28" s="39" t="s">
        <v>18</v>
      </c>
      <c r="D28" s="39" t="s">
        <v>19</v>
      </c>
      <c r="E28" s="41" t="s">
        <v>20</v>
      </c>
      <c r="F28" s="41"/>
      <c r="G28" s="41"/>
      <c r="H28" s="42"/>
      <c r="I28" s="38" t="s">
        <v>21</v>
      </c>
    </row>
    <row r="29" spans="1:9" ht="12.75">
      <c r="A29" s="38"/>
      <c r="B29" s="40"/>
      <c r="C29" s="40"/>
      <c r="D29" s="40"/>
      <c r="E29" s="2" t="s">
        <v>22</v>
      </c>
      <c r="F29" s="2" t="s">
        <v>23</v>
      </c>
      <c r="G29" s="2" t="s">
        <v>24</v>
      </c>
      <c r="H29" s="2" t="s">
        <v>25</v>
      </c>
      <c r="I29" s="38"/>
    </row>
    <row r="30" spans="1:9" ht="25.5">
      <c r="A30" s="12" t="s">
        <v>26</v>
      </c>
      <c r="B30" s="13"/>
      <c r="C30" s="13"/>
      <c r="D30" s="13"/>
      <c r="E30" s="2"/>
      <c r="F30" s="2"/>
      <c r="G30" s="2"/>
      <c r="H30" s="2"/>
      <c r="I30" s="13"/>
    </row>
    <row r="31" spans="1:9" ht="38.25">
      <c r="A31" s="46" t="s">
        <v>27</v>
      </c>
      <c r="B31" s="3" t="s">
        <v>28</v>
      </c>
      <c r="C31" s="2">
        <v>0</v>
      </c>
      <c r="D31" s="14">
        <v>7593.9</v>
      </c>
      <c r="E31" s="6">
        <f>C31*D31*3</f>
        <v>0</v>
      </c>
      <c r="F31" s="6">
        <f>C31*D31*3</f>
        <v>0</v>
      </c>
      <c r="G31" s="6">
        <f>C31*D31*3</f>
        <v>0</v>
      </c>
      <c r="H31" s="6">
        <f>C31*D31*3</f>
        <v>0</v>
      </c>
      <c r="I31" s="6">
        <f>SUM(E31:H31)</f>
        <v>0</v>
      </c>
    </row>
    <row r="32" spans="1:9" ht="63.75">
      <c r="A32" s="15" t="s">
        <v>55</v>
      </c>
      <c r="B32" s="16" t="s">
        <v>29</v>
      </c>
      <c r="C32" s="17"/>
      <c r="D32" s="18"/>
      <c r="E32" s="19">
        <v>5000</v>
      </c>
      <c r="F32" s="19">
        <f>E32</f>
        <v>5000</v>
      </c>
      <c r="G32" s="19">
        <f>F32</f>
        <v>5000</v>
      </c>
      <c r="H32" s="19">
        <v>6212</v>
      </c>
      <c r="I32" s="19">
        <f>SUM(E32:H32)</f>
        <v>21212</v>
      </c>
    </row>
    <row r="33" spans="1:9" ht="38.25">
      <c r="A33" s="47" t="s">
        <v>54</v>
      </c>
      <c r="B33" s="16" t="s">
        <v>28</v>
      </c>
      <c r="C33" s="20">
        <v>0.83</v>
      </c>
      <c r="D33" s="18">
        <f>$D$31</f>
        <v>7593.9</v>
      </c>
      <c r="E33" s="19">
        <f>0.42*D33*3</f>
        <v>9568.313999999998</v>
      </c>
      <c r="F33" s="19">
        <f>C33*D33*3</f>
        <v>18908.810999999998</v>
      </c>
      <c r="G33" s="19">
        <f>C33*D33*3</f>
        <v>18908.810999999998</v>
      </c>
      <c r="H33" s="19">
        <f>C33*D33*3</f>
        <v>18908.810999999998</v>
      </c>
      <c r="I33" s="19">
        <f>SUM(E33:H33)</f>
        <v>66294.74699999999</v>
      </c>
    </row>
    <row r="34" spans="1:9" ht="38.25">
      <c r="A34" s="47" t="s">
        <v>53</v>
      </c>
      <c r="B34" s="16" t="s">
        <v>28</v>
      </c>
      <c r="C34" s="20">
        <v>0.15</v>
      </c>
      <c r="D34" s="18">
        <f>$D$31</f>
        <v>7593.9</v>
      </c>
      <c r="E34" s="19"/>
      <c r="F34" s="19">
        <f>D34*C34*3</f>
        <v>3417.254999999999</v>
      </c>
      <c r="G34" s="19">
        <f>F34</f>
        <v>3417.254999999999</v>
      </c>
      <c r="H34" s="19">
        <f>G34</f>
        <v>3417.254999999999</v>
      </c>
      <c r="I34" s="19">
        <f>SUM(E34:H34)</f>
        <v>10251.764999999998</v>
      </c>
    </row>
    <row r="35" spans="1:9" ht="38.25">
      <c r="A35" s="47" t="s">
        <v>52</v>
      </c>
      <c r="B35" s="16" t="s">
        <v>28</v>
      </c>
      <c r="C35" s="20">
        <v>1.1</v>
      </c>
      <c r="D35" s="18">
        <f>$D$31</f>
        <v>7593.9</v>
      </c>
      <c r="E35" s="19">
        <f>0.71*D35*3</f>
        <v>16175.007</v>
      </c>
      <c r="F35" s="19">
        <f>C35*D35*3</f>
        <v>25059.870000000003</v>
      </c>
      <c r="G35" s="19">
        <f>C35*D35*3</f>
        <v>25059.870000000003</v>
      </c>
      <c r="H35" s="19">
        <f>C35*D35*3</f>
        <v>25059.870000000003</v>
      </c>
      <c r="I35" s="19">
        <f>SUM(E35:H35)</f>
        <v>91354.617</v>
      </c>
    </row>
    <row r="36" spans="1:9" ht="38.25">
      <c r="A36" s="15" t="s">
        <v>51</v>
      </c>
      <c r="B36" s="16" t="s">
        <v>28</v>
      </c>
      <c r="C36" s="20">
        <v>0.44</v>
      </c>
      <c r="D36" s="18">
        <f>$D$31</f>
        <v>7593.9</v>
      </c>
      <c r="E36" s="19">
        <f>C36*D36*3</f>
        <v>10023.948</v>
      </c>
      <c r="F36" s="19">
        <f>C36*D36*3</f>
        <v>10023.948</v>
      </c>
      <c r="G36" s="19">
        <f>C36*D36*3</f>
        <v>10023.948</v>
      </c>
      <c r="H36" s="19">
        <f>C36*D36*3</f>
        <v>10023.948</v>
      </c>
      <c r="I36" s="19">
        <f>SUM(E36:H36)</f>
        <v>40095.792</v>
      </c>
    </row>
    <row r="37" spans="1:9" ht="38.25">
      <c r="A37" s="47" t="s">
        <v>50</v>
      </c>
      <c r="B37" s="16" t="s">
        <v>28</v>
      </c>
      <c r="C37" s="20">
        <v>0.9</v>
      </c>
      <c r="D37" s="18">
        <f>$D$31</f>
        <v>7593.9</v>
      </c>
      <c r="E37" s="19">
        <f>0.53*D37*3</f>
        <v>12074.301</v>
      </c>
      <c r="F37" s="19">
        <f>C37*D37*3</f>
        <v>20503.53</v>
      </c>
      <c r="G37" s="19">
        <f>C37*D37*3</f>
        <v>20503.53</v>
      </c>
      <c r="H37" s="19">
        <f>C37*D37*3</f>
        <v>20503.53</v>
      </c>
      <c r="I37" s="19">
        <f>SUM(E37:H37)</f>
        <v>73584.891</v>
      </c>
    </row>
    <row r="38" spans="1:9" ht="25.5">
      <c r="A38" s="21" t="s">
        <v>30</v>
      </c>
      <c r="B38" s="20" t="s">
        <v>29</v>
      </c>
      <c r="C38" s="20"/>
      <c r="D38" s="19"/>
      <c r="E38" s="19">
        <v>3000</v>
      </c>
      <c r="F38" s="19">
        <f>E38</f>
        <v>3000</v>
      </c>
      <c r="G38" s="19">
        <f>F38</f>
        <v>3000</v>
      </c>
      <c r="H38" s="19">
        <f>G38</f>
        <v>3000</v>
      </c>
      <c r="I38" s="19">
        <f>E38+F38+G38+H38</f>
        <v>12000</v>
      </c>
    </row>
    <row r="39" spans="1:9" ht="38.25">
      <c r="A39" s="47" t="s">
        <v>49</v>
      </c>
      <c r="B39" s="16" t="s">
        <v>28</v>
      </c>
      <c r="C39" s="20">
        <v>1.15</v>
      </c>
      <c r="D39" s="18">
        <f>$D$31</f>
        <v>7593.9</v>
      </c>
      <c r="E39" s="19">
        <f>0.95*D39*3</f>
        <v>21642.614999999998</v>
      </c>
      <c r="F39" s="19">
        <f>C39*D39*3</f>
        <v>26198.954999999994</v>
      </c>
      <c r="G39" s="19">
        <f>C39*D39*3</f>
        <v>26198.954999999994</v>
      </c>
      <c r="H39" s="19">
        <f>C39*D39*3</f>
        <v>26198.954999999994</v>
      </c>
      <c r="I39" s="19">
        <f>SUM(E39:H39)</f>
        <v>100239.47999999998</v>
      </c>
    </row>
    <row r="40" spans="1:9" ht="38.25">
      <c r="A40" s="47" t="s">
        <v>48</v>
      </c>
      <c r="B40" s="16" t="s">
        <v>28</v>
      </c>
      <c r="C40" s="20">
        <v>1</v>
      </c>
      <c r="D40" s="18">
        <f>$D$31</f>
        <v>7593.9</v>
      </c>
      <c r="E40" s="19">
        <f>0.8*D40*3</f>
        <v>18225.36</v>
      </c>
      <c r="F40" s="19">
        <f>C40*D40*3</f>
        <v>22781.699999999997</v>
      </c>
      <c r="G40" s="19">
        <f>C40*D40*3</f>
        <v>22781.699999999997</v>
      </c>
      <c r="H40" s="19">
        <f>C40*D40*3</f>
        <v>22781.699999999997</v>
      </c>
      <c r="I40" s="19">
        <f>SUM(E40:H40)</f>
        <v>86570.45999999999</v>
      </c>
    </row>
    <row r="41" spans="1:9" ht="25.5">
      <c r="A41" s="47" t="s">
        <v>47</v>
      </c>
      <c r="B41" s="16" t="s">
        <v>31</v>
      </c>
      <c r="C41" s="20">
        <v>250</v>
      </c>
      <c r="D41" s="19">
        <v>2</v>
      </c>
      <c r="E41" s="19">
        <f>200*D41*3</f>
        <v>1200</v>
      </c>
      <c r="F41" s="19">
        <f>C41*D41*3</f>
        <v>1500</v>
      </c>
      <c r="G41" s="19">
        <f>C41*D41*3</f>
        <v>1500</v>
      </c>
      <c r="H41" s="19">
        <f>C41*D41*3</f>
        <v>1500</v>
      </c>
      <c r="I41" s="19">
        <f>SUM(E41:H41)</f>
        <v>5700</v>
      </c>
    </row>
    <row r="42" spans="1:9" ht="51">
      <c r="A42" s="21" t="s">
        <v>32</v>
      </c>
      <c r="B42" s="20" t="s">
        <v>29</v>
      </c>
      <c r="C42" s="20"/>
      <c r="D42" s="22"/>
      <c r="E42" s="19">
        <v>5000</v>
      </c>
      <c r="F42" s="19">
        <f>E42</f>
        <v>5000</v>
      </c>
      <c r="G42" s="19">
        <f>F42</f>
        <v>5000</v>
      </c>
      <c r="H42" s="19">
        <v>5966</v>
      </c>
      <c r="I42" s="19">
        <f>H42+G42+F42+E42</f>
        <v>20966</v>
      </c>
    </row>
    <row r="43" spans="1:9" ht="25.5">
      <c r="A43" s="47" t="s">
        <v>33</v>
      </c>
      <c r="B43" s="23" t="s">
        <v>34</v>
      </c>
      <c r="C43" s="20">
        <v>1</v>
      </c>
      <c r="D43" s="19">
        <v>500</v>
      </c>
      <c r="E43" s="19"/>
      <c r="F43" s="19">
        <f>C43*D43/2</f>
        <v>250</v>
      </c>
      <c r="G43" s="19"/>
      <c r="H43" s="19">
        <f>C43*D43/2</f>
        <v>250</v>
      </c>
      <c r="I43" s="19">
        <f>F43+H43</f>
        <v>500</v>
      </c>
    </row>
    <row r="44" spans="1:9" ht="25.5">
      <c r="A44" s="45" t="s">
        <v>35</v>
      </c>
      <c r="B44" s="23"/>
      <c r="C44" s="20"/>
      <c r="D44" s="19"/>
      <c r="E44" s="19"/>
      <c r="F44" s="19"/>
      <c r="G44" s="19"/>
      <c r="H44" s="19"/>
      <c r="I44" s="19"/>
    </row>
    <row r="45" spans="1:9" ht="38.25">
      <c r="A45" s="46" t="s">
        <v>36</v>
      </c>
      <c r="B45" s="3" t="s">
        <v>28</v>
      </c>
      <c r="C45" s="2">
        <v>0.76</v>
      </c>
      <c r="D45" s="24">
        <f>$D$31</f>
        <v>7593.9</v>
      </c>
      <c r="E45" s="6">
        <f>C45*D45*3</f>
        <v>17314.091999999997</v>
      </c>
      <c r="F45" s="6">
        <f>C45*D45*3</f>
        <v>17314.091999999997</v>
      </c>
      <c r="G45" s="6">
        <f>C45*D45*3</f>
        <v>17314.091999999997</v>
      </c>
      <c r="H45" s="6">
        <f>C45*D45*3</f>
        <v>17314.091999999997</v>
      </c>
      <c r="I45" s="6">
        <f>SUM(E45:H45)</f>
        <v>69256.36799999999</v>
      </c>
    </row>
    <row r="46" spans="1:9" ht="25.5">
      <c r="A46" s="45" t="s">
        <v>37</v>
      </c>
      <c r="B46" s="3"/>
      <c r="C46" s="2"/>
      <c r="D46" s="24"/>
      <c r="E46" s="6"/>
      <c r="F46" s="6"/>
      <c r="G46" s="6"/>
      <c r="H46" s="6"/>
      <c r="I46" s="6"/>
    </row>
    <row r="47" spans="1:9" ht="38.25">
      <c r="A47" s="46" t="s">
        <v>38</v>
      </c>
      <c r="B47" s="3" t="s">
        <v>28</v>
      </c>
      <c r="C47" s="2">
        <v>2.63</v>
      </c>
      <c r="D47" s="24">
        <v>7593.9</v>
      </c>
      <c r="E47" s="6">
        <f>C47*D47*3</f>
        <v>59915.871</v>
      </c>
      <c r="F47" s="6">
        <f>C47*D47*3</f>
        <v>59915.871</v>
      </c>
      <c r="G47" s="6">
        <f>C47*D47*3</f>
        <v>59915.871</v>
      </c>
      <c r="H47" s="6">
        <f>C47*D47*3</f>
        <v>59915.871</v>
      </c>
      <c r="I47" s="6">
        <f>SUM(E47:H47)</f>
        <v>239663.484</v>
      </c>
    </row>
    <row r="48" spans="1:9" ht="12.75">
      <c r="A48" s="45" t="s">
        <v>39</v>
      </c>
      <c r="B48" s="3"/>
      <c r="C48" s="2"/>
      <c r="D48" s="24"/>
      <c r="E48" s="6"/>
      <c r="F48" s="6"/>
      <c r="G48" s="6"/>
      <c r="H48" s="6"/>
      <c r="I48" s="6"/>
    </row>
    <row r="49" spans="1:9" ht="38.25">
      <c r="A49" s="46" t="s">
        <v>40</v>
      </c>
      <c r="B49" s="3" t="s">
        <v>28</v>
      </c>
      <c r="C49" s="2">
        <v>2.38</v>
      </c>
      <c r="D49" s="24">
        <f>$D$31</f>
        <v>7593.9</v>
      </c>
      <c r="E49" s="6">
        <f>C49*D49*3</f>
        <v>54220.445999999996</v>
      </c>
      <c r="F49" s="6">
        <f>C49*D49*3</f>
        <v>54220.445999999996</v>
      </c>
      <c r="G49" s="6">
        <f>C49*D49*3</f>
        <v>54220.445999999996</v>
      </c>
      <c r="H49" s="6">
        <f>C49*D49*3</f>
        <v>54220.445999999996</v>
      </c>
      <c r="I49" s="6">
        <f>SUM(E49:H49)</f>
        <v>216881.78399999999</v>
      </c>
    </row>
    <row r="50" spans="1:9" ht="12.75">
      <c r="A50" s="45" t="s">
        <v>41</v>
      </c>
      <c r="B50" s="13"/>
      <c r="C50" s="2"/>
      <c r="D50" s="25"/>
      <c r="E50" s="25"/>
      <c r="F50" s="25"/>
      <c r="G50" s="25"/>
      <c r="H50" s="25"/>
      <c r="I50" s="6"/>
    </row>
    <row r="51" spans="1:9" ht="25.5">
      <c r="A51" s="7" t="s">
        <v>42</v>
      </c>
      <c r="B51" s="13"/>
      <c r="C51" s="2"/>
      <c r="D51" s="25"/>
      <c r="E51" s="6">
        <f>I51/4</f>
        <v>11993.75</v>
      </c>
      <c r="F51" s="6">
        <f>I51/4</f>
        <v>11993.75</v>
      </c>
      <c r="G51" s="6">
        <f>I51/4</f>
        <v>11993.75</v>
      </c>
      <c r="H51" s="6">
        <f>I51/4</f>
        <v>11993.75</v>
      </c>
      <c r="I51" s="6">
        <v>47975</v>
      </c>
    </row>
    <row r="52" spans="1:9" ht="51">
      <c r="A52" s="26" t="s">
        <v>43</v>
      </c>
      <c r="B52" s="13"/>
      <c r="C52" s="2"/>
      <c r="D52" s="25"/>
      <c r="E52" s="6">
        <v>5000</v>
      </c>
      <c r="F52" s="6"/>
      <c r="G52" s="6"/>
      <c r="H52" s="6"/>
      <c r="I52" s="6">
        <f>E52</f>
        <v>5000</v>
      </c>
    </row>
    <row r="53" spans="1:9" ht="12.75">
      <c r="A53" s="44" t="s">
        <v>44</v>
      </c>
      <c r="B53" s="27"/>
      <c r="C53" s="28"/>
      <c r="D53" s="29"/>
      <c r="E53" s="9">
        <f>SUM(E31:E52)</f>
        <v>250353.70399999997</v>
      </c>
      <c r="F53" s="9">
        <f>SUM(F31:F52)</f>
        <v>285088.228</v>
      </c>
      <c r="G53" s="9">
        <f>SUM(G31:G52)</f>
        <v>284838.228</v>
      </c>
      <c r="H53" s="9">
        <f>SUM(H31:H52)</f>
        <v>287266.228</v>
      </c>
      <c r="I53" s="9">
        <f>SUM(I31:I52)</f>
        <v>1107546.388</v>
      </c>
    </row>
    <row r="54" spans="1:9" ht="12.75">
      <c r="A54" s="7" t="s">
        <v>9</v>
      </c>
      <c r="B54" s="13"/>
      <c r="C54" s="2"/>
      <c r="D54" s="14"/>
      <c r="E54" s="6">
        <f>I54/4</f>
        <v>41373.84537</v>
      </c>
      <c r="F54" s="6">
        <f>I54/4</f>
        <v>41373.84537</v>
      </c>
      <c r="G54" s="6">
        <f>I54/4</f>
        <v>41373.84537</v>
      </c>
      <c r="H54" s="6">
        <f>I54/4</f>
        <v>41373.84537</v>
      </c>
      <c r="I54" s="30">
        <f>B21</f>
        <v>165495.38148</v>
      </c>
    </row>
    <row r="55" spans="1:9" ht="12.75">
      <c r="A55" s="31" t="s">
        <v>45</v>
      </c>
      <c r="B55" s="13"/>
      <c r="C55" s="2"/>
      <c r="D55" s="14"/>
      <c r="E55" s="30">
        <f>SUM(E53:E54)</f>
        <v>291727.54936999996</v>
      </c>
      <c r="F55" s="30">
        <f>SUM(F53:F54)</f>
        <v>326462.07337</v>
      </c>
      <c r="G55" s="30">
        <f>SUM(G53:G54)</f>
        <v>326212.07337</v>
      </c>
      <c r="H55" s="30">
        <f>SUM(H53:H54)</f>
        <v>328640.07337</v>
      </c>
      <c r="I55" s="30">
        <f>I53+I54</f>
        <v>1273041.76948</v>
      </c>
    </row>
    <row r="56" spans="1:9" ht="12.75">
      <c r="A56" s="43" t="s">
        <v>46</v>
      </c>
      <c r="B56" s="32"/>
      <c r="C56" s="33"/>
      <c r="D56" s="32"/>
      <c r="E56" s="34"/>
      <c r="F56" s="34"/>
      <c r="G56" s="34"/>
      <c r="H56" s="34"/>
      <c r="I56" s="35">
        <f>B22-I53</f>
        <v>-0.37348000006750226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2015-08-03T04:38:32Z</dcterms:modified>
  <cp:category/>
  <cp:version/>
  <cp:contentType/>
  <cp:contentStatus/>
</cp:coreProperties>
</file>