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<sst xmlns="http://schemas.openxmlformats.org/spreadsheetml/2006/main" count="87" uniqueCount="69">
  <si>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</si>
  <si>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</si>
  <si>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</si>
  <si>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</si>
  <si>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</si>
  <si>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</si>
  <si>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</si>
  <si>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</si>
  <si>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</si>
  <si>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</si>
  <si>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</si>
  <si>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</si>
  <si>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</si>
  <si>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</si>
  <si>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</si>
  <si>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</si>
  <si>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Компенсация расходов специализированным организациям по обслуживанию приборов учета ГВС, тепла, вывоза ТБО, обслуживания лифтового оборудования со строки текущий ремонт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</si>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</sst>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3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9">
      <selection activeCell="A1" sqref="A1:IV64"/>
    </sheetView>
  </sheetViews>
  <sheetFormatPr defaultColWidth="9.140625" defaultRowHeight="12.75"/>
  <cols>
    <col min="1" max="1" width="43.8515625" style="0" customWidth="1"/>
    <col min="2" max="2" width="20.14062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B25*D39*12</f>
        <v>303472.9152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B26*D50*12</f>
        <v>25249.7088</v>
      </c>
      <c r="C18" s="14"/>
      <c r="D18" s="14"/>
      <c r="E18" s="1"/>
      <c r="F18" s="1"/>
      <c r="G18" s="1"/>
      <c r="H18" s="11"/>
    </row>
    <row r="19" spans="1:8" ht="25.5">
      <c r="A19" s="12" t="s">
        <v>13</v>
      </c>
      <c r="B19" s="13">
        <f>B27*D51*12</f>
        <v>25249.7088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B29*D54*12</f>
        <v>156738.7584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B30*D56*12</f>
        <v>104333.70239999998</v>
      </c>
      <c r="C21" s="1"/>
      <c r="D21" s="1"/>
      <c r="E21" s="1"/>
      <c r="F21" s="1"/>
      <c r="G21" s="1"/>
      <c r="H21" s="11"/>
    </row>
    <row r="22" spans="1:8" ht="51">
      <c r="A22" s="15" t="s">
        <v>16</v>
      </c>
      <c r="B22" s="13">
        <v>73647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3">
        <f>(B17+B18+B19+B20+B21)*13%</f>
        <v>79955.823168</v>
      </c>
      <c r="C23" s="1"/>
      <c r="D23" s="1"/>
      <c r="E23" s="1"/>
      <c r="F23" s="1"/>
      <c r="G23" s="1"/>
      <c r="H23" s="11"/>
    </row>
    <row r="24" spans="1:8" ht="12.75">
      <c r="A24" s="17" t="s">
        <v>18</v>
      </c>
      <c r="B24" s="18">
        <f>B16+B17+B18+B19+B20+B21-B23+B22</f>
        <v>608735.970432</v>
      </c>
      <c r="C24" s="1"/>
      <c r="D24" s="1"/>
      <c r="E24" s="1"/>
      <c r="F24" s="1"/>
      <c r="G24" s="1"/>
      <c r="H24" s="11"/>
    </row>
    <row r="25" spans="1:8" ht="25.5">
      <c r="A25" s="12" t="s">
        <v>19</v>
      </c>
      <c r="B25" s="19">
        <v>6.37</v>
      </c>
      <c r="C25" s="1"/>
      <c r="D25" s="1"/>
      <c r="E25" s="1"/>
      <c r="F25" s="1"/>
      <c r="G25" s="1"/>
      <c r="H25" s="11"/>
    </row>
    <row r="26" spans="1:9" ht="12.75">
      <c r="A26" s="12" t="s">
        <v>20</v>
      </c>
      <c r="B26" s="9">
        <v>0.53</v>
      </c>
      <c r="C26" s="1"/>
      <c r="D26" s="1"/>
      <c r="E26" s="1"/>
      <c r="F26" s="1"/>
      <c r="G26" s="1"/>
      <c r="H26" s="11"/>
      <c r="I26" t="s">
        <v>21</v>
      </c>
    </row>
    <row r="27" spans="1:8" ht="12.75">
      <c r="A27" s="12" t="s">
        <v>22</v>
      </c>
      <c r="B27" s="9">
        <v>0.53</v>
      </c>
      <c r="C27" s="1"/>
      <c r="D27" s="1"/>
      <c r="E27" s="1"/>
      <c r="F27" s="1"/>
      <c r="G27" s="1"/>
      <c r="H27" s="11"/>
    </row>
    <row r="28" spans="1:8" ht="12.75" hidden="1">
      <c r="A28" s="20" t="s">
        <v>22</v>
      </c>
      <c r="B28" s="21">
        <v>0</v>
      </c>
      <c r="C28" s="1"/>
      <c r="D28" s="1"/>
      <c r="E28" s="1"/>
      <c r="F28" s="1"/>
      <c r="G28" s="1"/>
      <c r="H28" s="11"/>
    </row>
    <row r="29" spans="1:8" ht="25.5">
      <c r="A29" s="12" t="s">
        <v>23</v>
      </c>
      <c r="B29" s="9">
        <v>3.29</v>
      </c>
      <c r="C29" s="1"/>
      <c r="D29" s="1"/>
      <c r="E29" s="1"/>
      <c r="F29" s="1"/>
      <c r="G29" s="1"/>
      <c r="H29" s="11"/>
    </row>
    <row r="30" spans="1:8" ht="12.75">
      <c r="A30" s="12" t="s">
        <v>24</v>
      </c>
      <c r="B30" s="9">
        <v>2.19</v>
      </c>
      <c r="C30" s="1"/>
      <c r="D30" s="1"/>
      <c r="E30" s="1"/>
      <c r="F30" s="1"/>
      <c r="G30" s="1"/>
      <c r="H30" s="11"/>
    </row>
    <row r="31" spans="1:8" ht="12.75">
      <c r="A31" s="17" t="s">
        <v>25</v>
      </c>
      <c r="B31" s="22">
        <f>SUM(B25:B30)</f>
        <v>12.91</v>
      </c>
      <c r="C31" s="1"/>
      <c r="D31" s="1"/>
      <c r="E31" s="1"/>
      <c r="F31" s="1"/>
      <c r="G31" s="1"/>
      <c r="H31" s="11"/>
    </row>
    <row r="32" spans="1:8" s="26" customFormat="1" ht="12.75">
      <c r="A32" s="23"/>
      <c r="B32" s="24">
        <v>4.77</v>
      </c>
      <c r="C32" s="1"/>
      <c r="D32" s="1"/>
      <c r="E32" s="1"/>
      <c r="F32" s="1"/>
      <c r="G32" s="1"/>
      <c r="H32" s="25"/>
    </row>
    <row r="33" spans="1:9" ht="12.75">
      <c r="A33" s="27" t="s">
        <v>26</v>
      </c>
      <c r="B33" s="28" t="s">
        <v>27</v>
      </c>
      <c r="C33" s="28" t="s">
        <v>28</v>
      </c>
      <c r="D33" s="28" t="s">
        <v>29</v>
      </c>
      <c r="E33" s="29" t="s">
        <v>30</v>
      </c>
      <c r="F33" s="29"/>
      <c r="G33" s="29"/>
      <c r="H33" s="30"/>
      <c r="I33" s="27" t="s">
        <v>31</v>
      </c>
    </row>
    <row r="34" spans="1:9" ht="12.75">
      <c r="A34" s="27"/>
      <c r="B34" s="31"/>
      <c r="C34" s="31"/>
      <c r="D34" s="31"/>
      <c r="E34" s="9" t="s">
        <v>32</v>
      </c>
      <c r="F34" s="9" t="s">
        <v>33</v>
      </c>
      <c r="G34" s="9" t="s">
        <v>34</v>
      </c>
      <c r="H34" s="9" t="s">
        <v>35</v>
      </c>
      <c r="I34" s="27"/>
    </row>
    <row r="35" spans="1:9" ht="12.75">
      <c r="A35" s="32" t="s">
        <v>36</v>
      </c>
      <c r="B35" s="33"/>
      <c r="C35" s="33"/>
      <c r="D35" s="33"/>
      <c r="E35" s="9"/>
      <c r="F35" s="9"/>
      <c r="G35" s="9"/>
      <c r="H35" s="9"/>
      <c r="I35" s="33"/>
    </row>
    <row r="36" spans="1:9" ht="25.5">
      <c r="A36" s="34" t="s">
        <v>37</v>
      </c>
      <c r="B36" s="10" t="s">
        <v>38</v>
      </c>
      <c r="C36" s="9">
        <v>0.4</v>
      </c>
      <c r="D36" s="35">
        <v>3970.08</v>
      </c>
      <c r="E36" s="13">
        <f>C36*D36*3</f>
        <v>4764.0960000000005</v>
      </c>
      <c r="F36" s="13">
        <f>C36*D36*3</f>
        <v>4764.0960000000005</v>
      </c>
      <c r="G36" s="13">
        <f>C36*D36*3</f>
        <v>4764.0960000000005</v>
      </c>
      <c r="H36" s="13">
        <f>C36*D36*3</f>
        <v>4764.0960000000005</v>
      </c>
      <c r="I36" s="13">
        <f>SUM(E36:H36)</f>
        <v>19056.384000000002</v>
      </c>
    </row>
    <row r="37" spans="1:9" ht="38.25">
      <c r="A37" s="36" t="s">
        <v>39</v>
      </c>
      <c r="B37" s="10" t="s">
        <v>40</v>
      </c>
      <c r="C37" s="9"/>
      <c r="D37" s="19"/>
      <c r="E37" s="13">
        <f>I37/4</f>
        <v>2500</v>
      </c>
      <c r="F37" s="13">
        <f>I37/4</f>
        <v>2500</v>
      </c>
      <c r="G37" s="13">
        <f>I37/4</f>
        <v>2500</v>
      </c>
      <c r="H37" s="13">
        <f>I37/4</f>
        <v>2500</v>
      </c>
      <c r="I37" s="13">
        <v>10000</v>
      </c>
    </row>
    <row r="38" spans="1:9" ht="25.5">
      <c r="A38" s="34" t="s">
        <v>41</v>
      </c>
      <c r="B38" s="10" t="s">
        <v>38</v>
      </c>
      <c r="C38" s="9">
        <v>0.83</v>
      </c>
      <c r="D38" s="19">
        <f>D36</f>
        <v>3970.08</v>
      </c>
      <c r="E38" s="13">
        <f>C38*D38*3</f>
        <v>9885.499199999998</v>
      </c>
      <c r="F38" s="13">
        <f>C38*D38*3</f>
        <v>9885.499199999998</v>
      </c>
      <c r="G38" s="13">
        <f>C38*D38*3</f>
        <v>9885.499199999998</v>
      </c>
      <c r="H38" s="13">
        <f>C38*D38*3</f>
        <v>9885.499199999998</v>
      </c>
      <c r="I38" s="13">
        <f>SUM(E38:H38)</f>
        <v>39541.99679999999</v>
      </c>
    </row>
    <row r="39" spans="1:9" ht="25.5">
      <c r="A39" s="34" t="s">
        <v>42</v>
      </c>
      <c r="B39" s="10" t="s">
        <v>38</v>
      </c>
      <c r="C39" s="9">
        <v>1.1</v>
      </c>
      <c r="D39" s="19">
        <f>D36</f>
        <v>3970.08</v>
      </c>
      <c r="E39" s="13">
        <f>C39*D39*3</f>
        <v>13101.264000000003</v>
      </c>
      <c r="F39" s="13">
        <f>C39*D39*3</f>
        <v>13101.264000000003</v>
      </c>
      <c r="G39" s="13">
        <f>C39*D39*3</f>
        <v>13101.264000000003</v>
      </c>
      <c r="H39" s="13">
        <f>C39*D39*3</f>
        <v>13101.264000000003</v>
      </c>
      <c r="I39" s="13">
        <f>SUM(E39:H39)</f>
        <v>52405.05600000001</v>
      </c>
    </row>
    <row r="40" spans="1:9" ht="25.5">
      <c r="A40" s="37" t="s">
        <v>43</v>
      </c>
      <c r="B40" s="10" t="s">
        <v>38</v>
      </c>
      <c r="C40" s="9">
        <v>0.06</v>
      </c>
      <c r="D40" s="19">
        <f>D36</f>
        <v>3970.08</v>
      </c>
      <c r="E40" s="13">
        <f>C40*D40*3</f>
        <v>714.6143999999999</v>
      </c>
      <c r="F40" s="13">
        <f>C40*D40*3</f>
        <v>714.6143999999999</v>
      </c>
      <c r="G40" s="13">
        <f>C40*D40*3</f>
        <v>714.6143999999999</v>
      </c>
      <c r="H40" s="13">
        <f>C40*D40*3</f>
        <v>714.6143999999999</v>
      </c>
      <c r="I40" s="13">
        <f>SUM(E40:H40)</f>
        <v>2858.4575999999997</v>
      </c>
    </row>
    <row r="41" spans="1:9" ht="25.5">
      <c r="A41" s="34" t="s">
        <v>44</v>
      </c>
      <c r="B41" s="10" t="s">
        <v>38</v>
      </c>
      <c r="C41" s="9">
        <v>0.9</v>
      </c>
      <c r="D41" s="19">
        <f>D36</f>
        <v>3970.08</v>
      </c>
      <c r="E41" s="13">
        <f>C41*D41*3</f>
        <v>10719.216</v>
      </c>
      <c r="F41" s="13">
        <f>C41*D41*3</f>
        <v>10719.216</v>
      </c>
      <c r="G41" s="13">
        <f>C41*D41*3</f>
        <v>10719.216</v>
      </c>
      <c r="H41" s="13">
        <f>C41*D41*3</f>
        <v>10719.216</v>
      </c>
      <c r="I41" s="13">
        <f>SUM(E41:H41)</f>
        <v>42876.864</v>
      </c>
    </row>
    <row r="42" spans="1:9" ht="25.5">
      <c r="A42" s="38" t="s">
        <v>45</v>
      </c>
      <c r="B42" s="9" t="s">
        <v>40</v>
      </c>
      <c r="C42" s="9"/>
      <c r="D42" s="13"/>
      <c r="E42" s="13">
        <f>I42/4</f>
        <v>2000</v>
      </c>
      <c r="F42" s="13">
        <f>I42/4</f>
        <v>2000</v>
      </c>
      <c r="G42" s="13">
        <f>I42/4</f>
        <v>2000</v>
      </c>
      <c r="H42" s="13">
        <f>I42/4</f>
        <v>2000</v>
      </c>
      <c r="I42" s="13">
        <v>8000</v>
      </c>
    </row>
    <row r="43" spans="1:9" ht="25.5">
      <c r="A43" s="34" t="s">
        <v>46</v>
      </c>
      <c r="B43" s="10" t="s">
        <v>38</v>
      </c>
      <c r="C43" s="9">
        <v>1.15</v>
      </c>
      <c r="D43" s="19">
        <f>D36</f>
        <v>3970.08</v>
      </c>
      <c r="E43" s="13">
        <f>C43*D43*3</f>
        <v>13696.775999999998</v>
      </c>
      <c r="F43" s="13">
        <f>C43*D43*3</f>
        <v>13696.775999999998</v>
      </c>
      <c r="G43" s="13">
        <f>C43*D43*3</f>
        <v>13696.775999999998</v>
      </c>
      <c r="H43" s="13">
        <f>C43*D43*3</f>
        <v>13696.775999999998</v>
      </c>
      <c r="I43" s="13">
        <f>SUM(E43:H43)</f>
        <v>54787.10399999999</v>
      </c>
    </row>
    <row r="44" spans="1:9" ht="25.5">
      <c r="A44" s="34" t="s">
        <v>47</v>
      </c>
      <c r="B44" s="10" t="s">
        <v>38</v>
      </c>
      <c r="C44" s="9">
        <v>1</v>
      </c>
      <c r="D44" s="19">
        <f>D36</f>
        <v>3970.08</v>
      </c>
      <c r="E44" s="13">
        <f>C44*D44*3</f>
        <v>11910.24</v>
      </c>
      <c r="F44" s="13">
        <f>C44*D44*3</f>
        <v>11910.24</v>
      </c>
      <c r="G44" s="13">
        <f>C44*D44*3</f>
        <v>11910.24</v>
      </c>
      <c r="H44" s="13">
        <f>C44*D44*3</f>
        <v>11910.24</v>
      </c>
      <c r="I44" s="13">
        <f>SUM(E44:H44)</f>
        <v>47640.96</v>
      </c>
    </row>
    <row r="45" spans="1:9" s="26" customFormat="1" ht="12.75">
      <c r="A45" s="39" t="s">
        <v>48</v>
      </c>
      <c r="B45" s="40" t="s">
        <v>49</v>
      </c>
      <c r="C45" s="41">
        <v>250</v>
      </c>
      <c r="D45" s="42">
        <v>1</v>
      </c>
      <c r="E45" s="42">
        <f>C45*D45*3</f>
        <v>750</v>
      </c>
      <c r="F45" s="42">
        <f>C45*D45*3</f>
        <v>750</v>
      </c>
      <c r="G45" s="42">
        <f>C45*D45*3</f>
        <v>750</v>
      </c>
      <c r="H45" s="42">
        <f>C45*D45*3</f>
        <v>750</v>
      </c>
      <c r="I45" s="42">
        <f>SUM(E45:H45)</f>
        <v>3000</v>
      </c>
    </row>
    <row r="46" spans="1:9" s="26" customFormat="1" ht="25.5">
      <c r="A46" s="38" t="s">
        <v>50</v>
      </c>
      <c r="B46" s="9" t="s">
        <v>40</v>
      </c>
      <c r="C46" s="9"/>
      <c r="D46" s="13"/>
      <c r="E46" s="13">
        <f>I46/4</f>
        <v>1944.5</v>
      </c>
      <c r="F46" s="13">
        <f>I46/4</f>
        <v>1944.5</v>
      </c>
      <c r="G46" s="13">
        <f>I46/4</f>
        <v>1944.5</v>
      </c>
      <c r="H46" s="13">
        <f>I46/4</f>
        <v>1944.5</v>
      </c>
      <c r="I46" s="13">
        <v>7778</v>
      </c>
    </row>
    <row r="47" spans="1:9" s="26" customFormat="1" ht="12.75">
      <c r="A47" s="39" t="s">
        <v>51</v>
      </c>
      <c r="B47" s="43" t="s">
        <v>52</v>
      </c>
      <c r="C47" s="41">
        <v>2</v>
      </c>
      <c r="D47" s="42">
        <v>700</v>
      </c>
      <c r="E47" s="42"/>
      <c r="F47" s="42">
        <f>C47*D47/2</f>
        <v>700</v>
      </c>
      <c r="G47" s="42"/>
      <c r="H47" s="42">
        <f>C47*D47/2</f>
        <v>700</v>
      </c>
      <c r="I47" s="42">
        <f>F47+H47</f>
        <v>1400</v>
      </c>
    </row>
    <row r="48" spans="1:9" s="26" customFormat="1" ht="12.75">
      <c r="A48" s="44" t="s">
        <v>53</v>
      </c>
      <c r="B48" s="43" t="s">
        <v>52</v>
      </c>
      <c r="C48" s="41">
        <v>2</v>
      </c>
      <c r="D48" s="42">
        <v>700</v>
      </c>
      <c r="E48" s="42"/>
      <c r="F48" s="42">
        <f>C48*D48/2</f>
        <v>700</v>
      </c>
      <c r="G48" s="42"/>
      <c r="H48" s="42">
        <f>C48*D48/2</f>
        <v>700</v>
      </c>
      <c r="I48" s="42">
        <f>F48+H48</f>
        <v>1400</v>
      </c>
    </row>
    <row r="49" spans="1:9" s="26" customFormat="1" ht="12.75">
      <c r="A49" s="45" t="s">
        <v>54</v>
      </c>
      <c r="B49" s="46"/>
      <c r="C49" s="9"/>
      <c r="D49" s="13"/>
      <c r="E49" s="13"/>
      <c r="F49" s="13"/>
      <c r="G49" s="13"/>
      <c r="H49" s="13"/>
      <c r="I49" s="13"/>
    </row>
    <row r="50" spans="1:9" s="26" customFormat="1" ht="25.5">
      <c r="A50" s="39" t="s">
        <v>55</v>
      </c>
      <c r="B50" s="40" t="s">
        <v>38</v>
      </c>
      <c r="C50" s="41">
        <v>0.33</v>
      </c>
      <c r="D50" s="47">
        <f>D36</f>
        <v>3970.08</v>
      </c>
      <c r="E50" s="42">
        <f>C50*D50*3</f>
        <v>3930.3792000000003</v>
      </c>
      <c r="F50" s="42">
        <f>C50*D50*3</f>
        <v>3930.3792000000003</v>
      </c>
      <c r="G50" s="42">
        <f>C50*D50*3</f>
        <v>3930.3792000000003</v>
      </c>
      <c r="H50" s="42">
        <f>C50*D50*3</f>
        <v>3930.3792000000003</v>
      </c>
      <c r="I50" s="42">
        <f>SUM(E50:H50)</f>
        <v>15721.516800000001</v>
      </c>
    </row>
    <row r="51" spans="1:9" s="26" customFormat="1" ht="25.5">
      <c r="A51" s="44" t="s">
        <v>56</v>
      </c>
      <c r="B51" s="40" t="s">
        <v>38</v>
      </c>
      <c r="C51" s="48">
        <v>0.33</v>
      </c>
      <c r="D51" s="47">
        <f>D36</f>
        <v>3970.08</v>
      </c>
      <c r="E51" s="42">
        <f>C51*D51*3</f>
        <v>3930.3792000000003</v>
      </c>
      <c r="F51" s="42">
        <f>C51*D51*3</f>
        <v>3930.3792000000003</v>
      </c>
      <c r="G51" s="42">
        <f>C51*D51*3</f>
        <v>3930.3792000000003</v>
      </c>
      <c r="H51" s="42">
        <f>C51*D51*3</f>
        <v>3930.3792000000003</v>
      </c>
      <c r="I51" s="42">
        <f>SUM(E51:H51)</f>
        <v>15721.516800000001</v>
      </c>
    </row>
    <row r="52" spans="1:9" s="26" customFormat="1" ht="12.75">
      <c r="A52" s="49" t="s">
        <v>57</v>
      </c>
      <c r="B52" s="10"/>
      <c r="C52" s="9">
        <v>0.44</v>
      </c>
      <c r="D52" s="50">
        <f>D36</f>
        <v>3970.08</v>
      </c>
      <c r="E52" s="13">
        <f>C52*D52*3</f>
        <v>5240.5056</v>
      </c>
      <c r="F52" s="13">
        <f>C52*D52*3</f>
        <v>5240.5056</v>
      </c>
      <c r="G52" s="13">
        <f>C52*D52*3</f>
        <v>5240.5056</v>
      </c>
      <c r="H52" s="13">
        <f>C52*D52*3</f>
        <v>5240.5056</v>
      </c>
      <c r="I52" s="13">
        <f>SUM(E52:H52)</f>
        <v>20962.0224</v>
      </c>
    </row>
    <row r="53" spans="1:9" s="26" customFormat="1" ht="12.75">
      <c r="A53" s="45" t="s">
        <v>58</v>
      </c>
      <c r="B53" s="10"/>
      <c r="C53" s="9"/>
      <c r="D53" s="50"/>
      <c r="E53" s="13"/>
      <c r="F53" s="13"/>
      <c r="G53" s="13"/>
      <c r="H53" s="13"/>
      <c r="I53" s="13"/>
    </row>
    <row r="54" spans="1:9" s="26" customFormat="1" ht="25.5">
      <c r="A54" s="34" t="s">
        <v>59</v>
      </c>
      <c r="B54" s="10" t="s">
        <v>38</v>
      </c>
      <c r="C54" s="9">
        <v>2.8</v>
      </c>
      <c r="D54" s="50">
        <f>D36</f>
        <v>3970.08</v>
      </c>
      <c r="E54" s="13">
        <f>C54*D54*3</f>
        <v>33348.67199999999</v>
      </c>
      <c r="F54" s="13">
        <f>C54*D54*3</f>
        <v>33348.67199999999</v>
      </c>
      <c r="G54" s="13">
        <f>C54*D54*3</f>
        <v>33348.67199999999</v>
      </c>
      <c r="H54" s="13">
        <f>C54*D54*3</f>
        <v>33348.67199999999</v>
      </c>
      <c r="I54" s="13">
        <f>SUM(E54:H54)</f>
        <v>133394.68799999997</v>
      </c>
    </row>
    <row r="55" spans="1:9" s="26" customFormat="1" ht="12.75">
      <c r="A55" s="51" t="s">
        <v>60</v>
      </c>
      <c r="B55" s="52"/>
      <c r="C55" s="21"/>
      <c r="D55" s="53"/>
      <c r="E55" s="54"/>
      <c r="F55" s="54"/>
      <c r="G55" s="54"/>
      <c r="H55" s="54"/>
      <c r="I55" s="54"/>
    </row>
    <row r="56" spans="1:9" s="26" customFormat="1" ht="25.5">
      <c r="A56" s="51" t="s">
        <v>61</v>
      </c>
      <c r="B56" s="52" t="s">
        <v>38</v>
      </c>
      <c r="C56" s="21">
        <v>2.35</v>
      </c>
      <c r="D56" s="53">
        <f>D36</f>
        <v>3970.08</v>
      </c>
      <c r="E56" s="54">
        <f>C56*D56*3</f>
        <v>27989.064</v>
      </c>
      <c r="F56" s="54">
        <f>C56*D56*3</f>
        <v>27989.064</v>
      </c>
      <c r="G56" s="54">
        <f>C56*D56*3</f>
        <v>27989.064</v>
      </c>
      <c r="H56" s="54">
        <f>C56*D56*3</f>
        <v>27989.064</v>
      </c>
      <c r="I56" s="54">
        <f>SUM(E56:H56)</f>
        <v>111956.256</v>
      </c>
    </row>
    <row r="57" spans="1:9" s="26" customFormat="1" ht="25.5" hidden="1">
      <c r="A57" s="55" t="s">
        <v>62</v>
      </c>
      <c r="B57" s="52" t="s">
        <v>38</v>
      </c>
      <c r="C57" s="21">
        <v>0</v>
      </c>
      <c r="D57" s="53">
        <f>D36</f>
        <v>3970.08</v>
      </c>
      <c r="E57" s="54">
        <f>C57*D57*3</f>
        <v>0</v>
      </c>
      <c r="F57" s="54">
        <f>C57*D57*3</f>
        <v>0</v>
      </c>
      <c r="G57" s="54">
        <f>C57*D57*3</f>
        <v>0</v>
      </c>
      <c r="H57" s="54">
        <f>C57*D57*3</f>
        <v>0</v>
      </c>
      <c r="I57" s="54">
        <f>SUM(E57:H57)</f>
        <v>0</v>
      </c>
    </row>
    <row r="58" spans="1:9" s="26" customFormat="1" ht="12.75">
      <c r="A58" s="45" t="s">
        <v>63</v>
      </c>
      <c r="B58" s="33"/>
      <c r="C58" s="9"/>
      <c r="D58" s="13"/>
      <c r="E58" s="56"/>
      <c r="F58" s="56"/>
      <c r="G58" s="56"/>
      <c r="H58" s="56"/>
      <c r="I58" s="13"/>
    </row>
    <row r="59" spans="1:9" s="26" customFormat="1" ht="12.75">
      <c r="A59" s="38" t="s">
        <v>64</v>
      </c>
      <c r="B59" s="33"/>
      <c r="C59" s="9"/>
      <c r="D59" s="13"/>
      <c r="E59" s="13">
        <f>I59/4</f>
        <v>4737.893472</v>
      </c>
      <c r="F59" s="13">
        <f>I59/4</f>
        <v>4737.893472</v>
      </c>
      <c r="G59" s="13">
        <f>I59/4</f>
        <v>4737.893472</v>
      </c>
      <c r="H59" s="13">
        <f>I59/4</f>
        <v>4737.893472</v>
      </c>
      <c r="I59" s="13">
        <f>(B31+B32)*12*0.9*0.025*D36</f>
        <v>18951.573888</v>
      </c>
    </row>
    <row r="60" spans="1:9" s="26" customFormat="1" ht="25.5">
      <c r="A60" s="57" t="s">
        <v>65</v>
      </c>
      <c r="B60" s="58"/>
      <c r="C60" s="42">
        <f>(77000/60)</f>
        <v>1283.3333333333333</v>
      </c>
      <c r="D60" s="42">
        <v>1</v>
      </c>
      <c r="E60" s="42">
        <f>C60*D60</f>
        <v>1283.3333333333333</v>
      </c>
      <c r="F60" s="42"/>
      <c r="G60" s="42"/>
      <c r="H60" s="42"/>
      <c r="I60" s="42">
        <f>E60</f>
        <v>1283.3333333333333</v>
      </c>
    </row>
    <row r="61" spans="1:9" s="26" customFormat="1" ht="12.75">
      <c r="A61" s="45" t="s">
        <v>66</v>
      </c>
      <c r="B61" s="33"/>
      <c r="C61" s="9"/>
      <c r="D61" s="19"/>
      <c r="E61" s="59">
        <f>SUM(E36:E60)</f>
        <v>152446.43240533333</v>
      </c>
      <c r="F61" s="59">
        <f>SUM(F36:F60)</f>
        <v>152563.09907199998</v>
      </c>
      <c r="G61" s="59">
        <f>SUM(G36:G60)</f>
        <v>151163.09907199998</v>
      </c>
      <c r="H61" s="59">
        <f>SUM(H36:H60)</f>
        <v>152563.09907199998</v>
      </c>
      <c r="I61" s="59">
        <f>SUM(I36:I60)</f>
        <v>608735.7296213333</v>
      </c>
    </row>
    <row r="62" spans="1:9" s="26" customFormat="1" ht="12.75">
      <c r="A62" s="16" t="s">
        <v>17</v>
      </c>
      <c r="B62" s="33"/>
      <c r="C62" s="9"/>
      <c r="D62" s="60"/>
      <c r="E62" s="13">
        <f>I62/4</f>
        <v>19988.955792</v>
      </c>
      <c r="F62" s="13">
        <f>I62/4</f>
        <v>19988.955792</v>
      </c>
      <c r="G62" s="13">
        <f>I62/4</f>
        <v>19988.955792</v>
      </c>
      <c r="H62" s="13">
        <f>I62/4</f>
        <v>19988.955792</v>
      </c>
      <c r="I62" s="59">
        <f>B23</f>
        <v>79955.823168</v>
      </c>
    </row>
    <row r="63" spans="1:9" s="26" customFormat="1" ht="12.75">
      <c r="A63" s="61" t="s">
        <v>67</v>
      </c>
      <c r="B63" s="33"/>
      <c r="C63" s="9"/>
      <c r="D63" s="60"/>
      <c r="E63" s="59">
        <f>SUM(E61:E62)</f>
        <v>172435.38819733332</v>
      </c>
      <c r="F63" s="59">
        <f>SUM(F61:F62)</f>
        <v>172552.05486399998</v>
      </c>
      <c r="G63" s="59">
        <f>SUM(G61:G62)</f>
        <v>171152.05486399998</v>
      </c>
      <c r="H63" s="59">
        <f>SUM(H61:H62)</f>
        <v>172552.05486399998</v>
      </c>
      <c r="I63" s="59">
        <f>I61+I62</f>
        <v>688691.5527893333</v>
      </c>
    </row>
    <row r="64" spans="1:9" s="26" customFormat="1" ht="12.75">
      <c r="A64" s="62" t="s">
        <v>68</v>
      </c>
      <c r="B64" s="63"/>
      <c r="C64" s="64"/>
      <c r="D64" s="63"/>
      <c r="E64" s="65"/>
      <c r="F64" s="65"/>
      <c r="G64" s="65"/>
      <c r="H64" s="65"/>
      <c r="I64" s="66">
        <f>B24-I61</f>
        <v>0.24081066669896245</v>
      </c>
    </row>
  </sheetData>
  <mergeCells count="9">
    <mergeCell ref="A11:I11"/>
    <mergeCell ref="A12:I12"/>
    <mergeCell ref="A13:I13"/>
    <mergeCell ref="A33:A34"/>
    <mergeCell ref="B33:B34"/>
    <mergeCell ref="C33:C34"/>
    <mergeCell ref="D33:D34"/>
    <mergeCell ref="E33:H33"/>
    <mergeCell ref="I33:I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2016-07-19T09:38:04Z</dcterms:modified>
  <cp:category/>
  <cp:version/>
  <cp:contentType/>
  <cp:contentStatus/>
</cp:coreProperties>
</file>