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<sst xmlns="http://schemas.openxmlformats.org/spreadsheetml/2006/main" count="72" uniqueCount="59">
  <si>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</si>
  <si>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</si>
  <si>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62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</si>
  <si>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</si>
  <si>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</si>
  <si>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</si>
  <si>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 xml:space="preserve">Сумма годовых начислений на обслуживание приборов учета тепловой энергии </t>
  </si>
  <si>
    <t xml:space="preserve">Сумма годовых начислений на обслуживание приборов учета ГВС </t>
  </si>
  <si>
    <t xml:space="preserve">Сумма годовых начислений на  содержание и обслуживание лифтового хозяйства </t>
  </si>
  <si>
    <t xml:space="preserve">Сумма годовых начислений на  вывоз мусора </t>
  </si>
  <si>
    <t>Коменсация расходов специализированным  организациям  по обслуживанию приборов учета ГВС, тепла, вывоза ТБО, обслуживания лифтового оборудования со строки "текущий ремонт"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</si>
  <si>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</si>
  <si>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</si>
  <si>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</si>
  <si>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</si>
  <si>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обслуживанию приборов учета ГВС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</si>
  <si>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</si>
  <si>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</si>
  <si>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</si>
  <si>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</si>
  <si>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</si>
  <si>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</si>
  <si>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</si>
  <si>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</si>
  <si>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</si>
  <si>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</si>
  <si>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</si>
  <si>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</si>
  <si>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</si>
  <si>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</si>
  <si>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</si>
  <si>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</si>
  <si>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</si>
  <si>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</si>
  <si>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</si>
  <si>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</si>
  <si>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 Регулировка параметров с/о(автомат.или ручн.)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</si>
  <si>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</si>
  <si>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</si>
  <si>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</si>
  <si>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</si>
  <si>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</si>
  <si>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</si>
  <si>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</si>
  <si>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</si>
  <si>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</si>
  <si>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 xml:space="preserve">2. Обслуживание приборов учета </t>
  </si>
  <si>
    <t>2.1 Обслуживание приборов учета тепловой энергии</t>
  </si>
  <si>
    <t>2.2.Обслуживание приборов учета ГВС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</si>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</sst>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1"/>
  <sheetViews>
    <sheetView tabSelected="1" workbookViewId="0" topLeftCell="A37">
      <selection activeCell="A3" sqref="A3:I51"/>
    </sheetView>
  </sheetViews>
  <sheetFormatPr defaultColWidth="9.140625" defaultRowHeight="12.75"/>
  <cols>
    <col min="1" max="1" width="34.421875" style="0" customWidth="1"/>
  </cols>
  <sheetData>
    <row r="3" spans="1:9" ht="12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63.75">
      <c r="A7" s="4"/>
      <c r="B7" s="5" t="s">
        <v>3</v>
      </c>
      <c r="C7" s="6"/>
      <c r="D7" s="6"/>
      <c r="E7" s="6"/>
      <c r="F7" s="6"/>
      <c r="G7" s="6"/>
      <c r="H7" s="6"/>
      <c r="I7" s="6"/>
    </row>
    <row r="8" spans="1:9" ht="51">
      <c r="A8" s="7" t="s">
        <v>4</v>
      </c>
      <c r="B8" s="5">
        <v>0</v>
      </c>
      <c r="C8" s="6"/>
      <c r="D8" s="6"/>
      <c r="E8" s="6"/>
      <c r="F8" s="6"/>
      <c r="G8" s="6"/>
      <c r="H8" s="6"/>
      <c r="I8" s="6"/>
    </row>
    <row r="9" spans="1:9" ht="153">
      <c r="A9" s="7" t="s">
        <v>5</v>
      </c>
      <c r="B9" s="8">
        <f>B17*D29*12</f>
        <v>305155.3596</v>
      </c>
      <c r="C9" s="6"/>
      <c r="D9" s="6"/>
      <c r="E9" s="6"/>
      <c r="F9" s="6"/>
      <c r="G9" s="6"/>
      <c r="H9" s="6"/>
      <c r="I9" s="6"/>
    </row>
    <row r="10" spans="1:9" ht="127.5">
      <c r="A10" s="7" t="s">
        <v>6</v>
      </c>
      <c r="B10" s="8">
        <f>(B18)*D39*12</f>
        <v>25389.692400000004</v>
      </c>
      <c r="C10" s="6"/>
      <c r="D10" s="6"/>
      <c r="E10" s="6"/>
      <c r="F10" s="6"/>
      <c r="G10" s="6"/>
      <c r="H10" s="6"/>
      <c r="I10" s="6"/>
    </row>
    <row r="11" spans="1:9" ht="114.75">
      <c r="A11" s="7" t="s">
        <v>7</v>
      </c>
      <c r="B11" s="8">
        <f>(B19)*12*D39</f>
        <v>25389.692400000004</v>
      </c>
      <c r="C11" s="6"/>
      <c r="D11" s="6"/>
      <c r="E11" s="6"/>
      <c r="F11" s="6"/>
      <c r="G11" s="6"/>
      <c r="H11" s="6"/>
      <c r="I11" s="6"/>
    </row>
    <row r="12" spans="1:9" ht="153">
      <c r="A12" s="7" t="s">
        <v>8</v>
      </c>
      <c r="B12" s="8">
        <f>(B20)*D42*12</f>
        <v>157607.7132</v>
      </c>
      <c r="C12" s="6"/>
      <c r="D12" s="6"/>
      <c r="E12" s="6"/>
      <c r="F12" s="6"/>
      <c r="G12" s="6"/>
      <c r="H12" s="6"/>
      <c r="I12" s="6"/>
    </row>
    <row r="13" spans="1:9" ht="76.5">
      <c r="A13" s="7" t="s">
        <v>9</v>
      </c>
      <c r="B13" s="8">
        <f>(B21)*D44*12</f>
        <v>104912.12520000001</v>
      </c>
      <c r="C13" s="6"/>
      <c r="D13" s="6"/>
      <c r="E13" s="6"/>
      <c r="F13" s="6"/>
      <c r="G13" s="6"/>
      <c r="H13" s="6"/>
      <c r="I13" s="6"/>
    </row>
    <row r="14" spans="1:9" ht="318.75">
      <c r="A14" s="9" t="s">
        <v>10</v>
      </c>
      <c r="B14" s="8">
        <v>79227</v>
      </c>
      <c r="C14" s="6"/>
      <c r="D14" s="6"/>
      <c r="E14" s="6"/>
      <c r="F14" s="6"/>
      <c r="G14" s="6"/>
      <c r="H14" s="6"/>
      <c r="I14" s="6"/>
    </row>
    <row r="15" spans="1:9" ht="38.25">
      <c r="A15" s="10" t="s">
        <v>11</v>
      </c>
      <c r="B15" s="8">
        <f>(B9+B10+B12+B13)*13%</f>
        <v>77098.435752</v>
      </c>
      <c r="C15" s="6"/>
      <c r="D15" s="6"/>
      <c r="E15" s="6"/>
      <c r="F15" s="6"/>
      <c r="G15" s="6"/>
      <c r="H15" s="6"/>
      <c r="I15" s="6"/>
    </row>
    <row r="16" spans="1:9" ht="63.75">
      <c r="A16" s="11" t="s">
        <v>12</v>
      </c>
      <c r="B16" s="12">
        <f>B9+B10+B11+B12+B14+B13-B15</f>
        <v>620583.1470480001</v>
      </c>
      <c r="C16" s="6"/>
      <c r="D16" s="6"/>
      <c r="E16" s="6"/>
      <c r="F16" s="6"/>
      <c r="G16" s="6"/>
      <c r="H16" s="6"/>
      <c r="I16" s="6"/>
    </row>
    <row r="17" spans="1:9" ht="114.75">
      <c r="A17" s="7" t="s">
        <v>13</v>
      </c>
      <c r="B17" s="13">
        <v>6.37</v>
      </c>
      <c r="C17" s="6"/>
      <c r="D17" s="6"/>
      <c r="E17" s="6"/>
      <c r="F17" s="6"/>
      <c r="G17" s="6"/>
      <c r="H17" s="6"/>
      <c r="I17" s="6"/>
    </row>
    <row r="18" spans="1:9" ht="89.25">
      <c r="A18" s="7" t="s">
        <v>14</v>
      </c>
      <c r="B18" s="14">
        <v>0.53</v>
      </c>
      <c r="C18" s="6"/>
      <c r="D18" s="6"/>
      <c r="E18" s="6"/>
      <c r="F18" s="6"/>
      <c r="G18" s="6"/>
      <c r="H18" s="6"/>
      <c r="I18" s="6"/>
    </row>
    <row r="19" spans="1:9" ht="76.5">
      <c r="A19" s="7" t="s">
        <v>15</v>
      </c>
      <c r="B19" s="14">
        <v>0.53</v>
      </c>
      <c r="C19" s="6"/>
      <c r="D19" s="6"/>
      <c r="E19" s="6"/>
      <c r="F19" s="6"/>
      <c r="G19" s="6"/>
      <c r="H19" s="6"/>
      <c r="I19" s="6"/>
    </row>
    <row r="20" spans="1:9" ht="114.75">
      <c r="A20" s="7" t="s">
        <v>16</v>
      </c>
      <c r="B20" s="14">
        <v>3.29</v>
      </c>
      <c r="C20" s="6"/>
      <c r="D20" s="6"/>
      <c r="E20" s="6"/>
      <c r="F20" s="6"/>
      <c r="G20" s="6"/>
      <c r="H20" s="6"/>
      <c r="I20" s="6"/>
    </row>
    <row r="21" spans="1:9" ht="38.25">
      <c r="A21" s="7" t="s">
        <v>17</v>
      </c>
      <c r="B21" s="14">
        <v>2.19</v>
      </c>
      <c r="C21" s="6"/>
      <c r="D21" s="6"/>
      <c r="E21" s="6"/>
      <c r="F21" s="6"/>
      <c r="G21" s="6"/>
      <c r="H21" s="6"/>
      <c r="I21" s="6"/>
    </row>
    <row r="22" spans="1:9" ht="63.75">
      <c r="A22" s="11" t="s">
        <v>18</v>
      </c>
      <c r="B22" s="15">
        <f>SUM(B17:B21)</f>
        <v>12.91</v>
      </c>
      <c r="C22" s="6"/>
      <c r="D22" s="6"/>
      <c r="E22" s="6"/>
      <c r="F22" s="6"/>
      <c r="G22" s="6"/>
      <c r="H22" s="6"/>
      <c r="I22" s="6"/>
    </row>
    <row r="23" spans="1:9" ht="12.75">
      <c r="A23" s="16" t="s">
        <v>19</v>
      </c>
      <c r="B23" s="17" t="s">
        <v>20</v>
      </c>
      <c r="C23" s="17" t="s">
        <v>21</v>
      </c>
      <c r="D23" s="17" t="s">
        <v>22</v>
      </c>
      <c r="E23" s="18" t="s">
        <v>23</v>
      </c>
      <c r="F23" s="18"/>
      <c r="G23" s="18"/>
      <c r="H23" s="19"/>
      <c r="I23" s="16" t="s">
        <v>24</v>
      </c>
    </row>
    <row r="24" spans="1:9" ht="12.75">
      <c r="A24" s="16"/>
      <c r="B24" s="20"/>
      <c r="C24" s="20"/>
      <c r="D24" s="20"/>
      <c r="E24" s="4" t="s">
        <v>25</v>
      </c>
      <c r="F24" s="4" t="s">
        <v>26</v>
      </c>
      <c r="G24" s="4" t="s">
        <v>27</v>
      </c>
      <c r="H24" s="4" t="s">
        <v>28</v>
      </c>
      <c r="I24" s="16"/>
    </row>
    <row r="25" spans="1:9" ht="114.75">
      <c r="A25" s="21" t="s">
        <v>29</v>
      </c>
      <c r="B25" s="22"/>
      <c r="C25" s="22"/>
      <c r="D25" s="22"/>
      <c r="E25" s="4"/>
      <c r="F25" s="4"/>
      <c r="G25" s="4"/>
      <c r="H25" s="4"/>
      <c r="I25" s="22"/>
    </row>
    <row r="26" spans="1:9" ht="38.25">
      <c r="A26" s="23" t="s">
        <v>30</v>
      </c>
      <c r="B26" s="5" t="s">
        <v>31</v>
      </c>
      <c r="C26" s="4">
        <v>0.3</v>
      </c>
      <c r="D26" s="24">
        <v>3992.09</v>
      </c>
      <c r="E26" s="8">
        <f>C26*D26*3</f>
        <v>3592.881</v>
      </c>
      <c r="F26" s="8">
        <f>C26*D26*3</f>
        <v>3592.881</v>
      </c>
      <c r="G26" s="8">
        <f>C26*D26*3</f>
        <v>3592.881</v>
      </c>
      <c r="H26" s="8">
        <f>C26*D26*3</f>
        <v>3592.881</v>
      </c>
      <c r="I26" s="8">
        <f aca="true" t="shared" si="0" ref="I26:I31">SUM(E26:H26)</f>
        <v>14371.524</v>
      </c>
    </row>
    <row r="27" spans="1:9" ht="267.75">
      <c r="A27" s="25" t="s">
        <v>32</v>
      </c>
      <c r="B27" s="26" t="s">
        <v>33</v>
      </c>
      <c r="C27" s="27"/>
      <c r="D27" s="28"/>
      <c r="E27" s="29">
        <v>3000</v>
      </c>
      <c r="F27" s="29">
        <f>E27</f>
        <v>3000</v>
      </c>
      <c r="G27" s="29">
        <f>F27</f>
        <v>3000</v>
      </c>
      <c r="H27" s="29">
        <f>G27</f>
        <v>3000</v>
      </c>
      <c r="I27" s="29">
        <f t="shared" si="0"/>
        <v>12000</v>
      </c>
    </row>
    <row r="28" spans="1:9" ht="38.25">
      <c r="A28" s="30" t="s">
        <v>34</v>
      </c>
      <c r="B28" s="26" t="s">
        <v>31</v>
      </c>
      <c r="C28" s="31">
        <v>0.83</v>
      </c>
      <c r="D28" s="28">
        <f>$D$34</f>
        <v>3992.09</v>
      </c>
      <c r="E28" s="29">
        <f>C28*D28*3</f>
        <v>9940.3041</v>
      </c>
      <c r="F28" s="29">
        <f>C28*D28*3</f>
        <v>9940.3041</v>
      </c>
      <c r="G28" s="29">
        <f>C28*D28*3</f>
        <v>9940.3041</v>
      </c>
      <c r="H28" s="29">
        <f>C28*D28*3</f>
        <v>9940.3041</v>
      </c>
      <c r="I28" s="29">
        <f t="shared" si="0"/>
        <v>39761.2164</v>
      </c>
    </row>
    <row r="29" spans="1:9" ht="38.25">
      <c r="A29" s="30" t="s">
        <v>35</v>
      </c>
      <c r="B29" s="26" t="s">
        <v>31</v>
      </c>
      <c r="C29" s="31">
        <v>1.1</v>
      </c>
      <c r="D29" s="28">
        <f>$D$34</f>
        <v>3992.09</v>
      </c>
      <c r="E29" s="29">
        <f>C29*D29*3</f>
        <v>13173.897000000003</v>
      </c>
      <c r="F29" s="29">
        <f>C29*D29*3</f>
        <v>13173.897000000003</v>
      </c>
      <c r="G29" s="29">
        <f>C29*D29*3</f>
        <v>13173.897000000003</v>
      </c>
      <c r="H29" s="29">
        <f>C29*D29*3</f>
        <v>13173.897000000003</v>
      </c>
      <c r="I29" s="29">
        <f t="shared" si="0"/>
        <v>52695.58800000001</v>
      </c>
    </row>
    <row r="30" spans="1:9" ht="38.25">
      <c r="A30" s="32" t="s">
        <v>36</v>
      </c>
      <c r="B30" s="26" t="s">
        <v>31</v>
      </c>
      <c r="C30" s="31">
        <v>0.44</v>
      </c>
      <c r="D30" s="28">
        <f>$D$34</f>
        <v>3992.09</v>
      </c>
      <c r="E30" s="29">
        <f>C30*D30*3</f>
        <v>5269.558800000001</v>
      </c>
      <c r="F30" s="29">
        <f>C30*D30*3</f>
        <v>5269.558800000001</v>
      </c>
      <c r="G30" s="29">
        <f>C30*D30*3</f>
        <v>5269.558800000001</v>
      </c>
      <c r="H30" s="29">
        <f>C30*D30*3</f>
        <v>5269.558800000001</v>
      </c>
      <c r="I30" s="29">
        <f t="shared" si="0"/>
        <v>21078.235200000003</v>
      </c>
    </row>
    <row r="31" spans="1:9" ht="38.25">
      <c r="A31" s="30" t="s">
        <v>37</v>
      </c>
      <c r="B31" s="26" t="s">
        <v>31</v>
      </c>
      <c r="C31" s="31">
        <v>0.9</v>
      </c>
      <c r="D31" s="28">
        <f>$D$34</f>
        <v>3992.09</v>
      </c>
      <c r="E31" s="29">
        <f>C31*D31*3</f>
        <v>10778.643</v>
      </c>
      <c r="F31" s="29">
        <f>C31*D31*3</f>
        <v>10778.643</v>
      </c>
      <c r="G31" s="29">
        <f>C31*D31*3</f>
        <v>10778.643</v>
      </c>
      <c r="H31" s="29">
        <f>C31*D31*3</f>
        <v>10778.643</v>
      </c>
      <c r="I31" s="29">
        <f t="shared" si="0"/>
        <v>43114.572</v>
      </c>
    </row>
    <row r="32" spans="1:9" ht="114.75">
      <c r="A32" s="33" t="s">
        <v>38</v>
      </c>
      <c r="B32" s="31" t="s">
        <v>33</v>
      </c>
      <c r="C32" s="31"/>
      <c r="D32" s="29"/>
      <c r="E32" s="29">
        <v>3000</v>
      </c>
      <c r="F32" s="29">
        <f>E32</f>
        <v>3000</v>
      </c>
      <c r="G32" s="29">
        <f>F32</f>
        <v>3000</v>
      </c>
      <c r="H32" s="29">
        <f>G32</f>
        <v>3000</v>
      </c>
      <c r="I32" s="29">
        <f>E32+F32+G32+H32</f>
        <v>12000</v>
      </c>
    </row>
    <row r="33" spans="1:9" ht="38.25">
      <c r="A33" s="30" t="s">
        <v>39</v>
      </c>
      <c r="B33" s="26" t="s">
        <v>31</v>
      </c>
      <c r="C33" s="31">
        <v>1.15</v>
      </c>
      <c r="D33" s="28">
        <f>$D$34</f>
        <v>3992.09</v>
      </c>
      <c r="E33" s="29">
        <f>C33*D33*3</f>
        <v>13772.710499999997</v>
      </c>
      <c r="F33" s="29">
        <f>C33*D33*3</f>
        <v>13772.710499999997</v>
      </c>
      <c r="G33" s="29">
        <f>C33*D33*3</f>
        <v>13772.710499999997</v>
      </c>
      <c r="H33" s="29">
        <f>C33*D33*3</f>
        <v>13772.710499999997</v>
      </c>
      <c r="I33" s="29">
        <f>SUM(E33:H33)</f>
        <v>55090.84199999999</v>
      </c>
    </row>
    <row r="34" spans="1:9" ht="38.25">
      <c r="A34" s="30" t="s">
        <v>40</v>
      </c>
      <c r="B34" s="26" t="s">
        <v>31</v>
      </c>
      <c r="C34" s="31">
        <v>1</v>
      </c>
      <c r="D34" s="28">
        <f>$D$34</f>
        <v>3992.09</v>
      </c>
      <c r="E34" s="29">
        <f>C34*D34*3</f>
        <v>11976.27</v>
      </c>
      <c r="F34" s="29">
        <f>C34*D34*3</f>
        <v>11976.27</v>
      </c>
      <c r="G34" s="29">
        <f>C34*D34*3</f>
        <v>11976.27</v>
      </c>
      <c r="H34" s="29">
        <f>C34*D34*3</f>
        <v>11976.27</v>
      </c>
      <c r="I34" s="29">
        <f>SUM(E34:H34)</f>
        <v>47905.08</v>
      </c>
    </row>
    <row r="35" spans="1:9" ht="12.75">
      <c r="A35" s="30" t="s">
        <v>41</v>
      </c>
      <c r="B35" s="26" t="s">
        <v>42</v>
      </c>
      <c r="C35" s="31">
        <v>250</v>
      </c>
      <c r="D35" s="29">
        <v>1</v>
      </c>
      <c r="E35" s="29">
        <f>C35*D35*3</f>
        <v>750</v>
      </c>
      <c r="F35" s="29">
        <f>C35*D35*3</f>
        <v>750</v>
      </c>
      <c r="G35" s="29">
        <f>C35*D35*3</f>
        <v>750</v>
      </c>
      <c r="H35" s="29">
        <f>C35*D35*3</f>
        <v>750</v>
      </c>
      <c r="I35" s="29">
        <f>SUM(E35:H35)</f>
        <v>3000</v>
      </c>
    </row>
    <row r="36" spans="1:9" ht="204">
      <c r="A36" s="33" t="s">
        <v>43</v>
      </c>
      <c r="B36" s="31" t="s">
        <v>33</v>
      </c>
      <c r="C36" s="31"/>
      <c r="D36" s="34"/>
      <c r="E36" s="29">
        <v>2000</v>
      </c>
      <c r="F36" s="29">
        <f>E36</f>
        <v>2000</v>
      </c>
      <c r="G36" s="29">
        <f>F36</f>
        <v>2000</v>
      </c>
      <c r="H36" s="29">
        <v>2000</v>
      </c>
      <c r="I36" s="29">
        <f>H36+G36+F36+E36</f>
        <v>8000</v>
      </c>
    </row>
    <row r="37" spans="1:9" ht="25.5">
      <c r="A37" s="30" t="s">
        <v>44</v>
      </c>
      <c r="B37" s="35" t="s">
        <v>45</v>
      </c>
      <c r="C37" s="31">
        <v>1</v>
      </c>
      <c r="D37" s="29">
        <v>300</v>
      </c>
      <c r="E37" s="29"/>
      <c r="F37" s="29">
        <f>C37*D37/2</f>
        <v>150</v>
      </c>
      <c r="G37" s="29"/>
      <c r="H37" s="29">
        <f>C37*D37/2</f>
        <v>150</v>
      </c>
      <c r="I37" s="29">
        <f>F37+H37</f>
        <v>300</v>
      </c>
    </row>
    <row r="38" spans="1:9" ht="12.75">
      <c r="A38" s="36" t="s">
        <v>46</v>
      </c>
      <c r="B38" s="35"/>
      <c r="C38" s="31"/>
      <c r="D38" s="29"/>
      <c r="E38" s="29"/>
      <c r="F38" s="29"/>
      <c r="G38" s="29"/>
      <c r="H38" s="29"/>
      <c r="I38" s="29"/>
    </row>
    <row r="39" spans="1:9" ht="38.25">
      <c r="A39" s="23" t="s">
        <v>47</v>
      </c>
      <c r="B39" s="5" t="s">
        <v>31</v>
      </c>
      <c r="C39" s="4">
        <v>0.33</v>
      </c>
      <c r="D39" s="37">
        <f>$D$34</f>
        <v>3992.09</v>
      </c>
      <c r="E39" s="8">
        <f>C39*D39*3</f>
        <v>3952.1691000000005</v>
      </c>
      <c r="F39" s="8">
        <f>C39*D39*3</f>
        <v>3952.1691000000005</v>
      </c>
      <c r="G39" s="8">
        <f>C39*D39*3</f>
        <v>3952.1691000000005</v>
      </c>
      <c r="H39" s="8">
        <f>C39*D39*3</f>
        <v>3952.1691000000005</v>
      </c>
      <c r="I39" s="8">
        <f>SUM(E39:H39)</f>
        <v>15808.676400000002</v>
      </c>
    </row>
    <row r="40" spans="1:9" ht="38.25">
      <c r="A40" s="23" t="s">
        <v>48</v>
      </c>
      <c r="B40" s="5" t="s">
        <v>31</v>
      </c>
      <c r="C40" s="4">
        <v>0.33</v>
      </c>
      <c r="D40" s="37">
        <f>$D$34</f>
        <v>3992.09</v>
      </c>
      <c r="E40" s="8">
        <f>C40*D40*3</f>
        <v>3952.1691000000005</v>
      </c>
      <c r="F40" s="8">
        <f>C40*D40*3</f>
        <v>3952.1691000000005</v>
      </c>
      <c r="G40" s="8">
        <f>C40*D40*3</f>
        <v>3952.1691000000005</v>
      </c>
      <c r="H40" s="8">
        <f>C40*D40*3</f>
        <v>3952.1691000000005</v>
      </c>
      <c r="I40" s="8">
        <f>SUM(E40:H40)</f>
        <v>15808.676400000002</v>
      </c>
    </row>
    <row r="41" spans="1:9" ht="12.75">
      <c r="A41" s="36" t="s">
        <v>49</v>
      </c>
      <c r="B41" s="5"/>
      <c r="C41" s="4"/>
      <c r="D41" s="37"/>
      <c r="E41" s="8"/>
      <c r="F41" s="8"/>
      <c r="G41" s="8"/>
      <c r="H41" s="8"/>
      <c r="I41" s="8"/>
    </row>
    <row r="42" spans="1:9" ht="38.25">
      <c r="A42" s="23" t="s">
        <v>50</v>
      </c>
      <c r="B42" s="5" t="s">
        <v>31</v>
      </c>
      <c r="C42" s="4">
        <v>2.8</v>
      </c>
      <c r="D42" s="37">
        <v>3992.09</v>
      </c>
      <c r="E42" s="8">
        <f>C42*D42*3</f>
        <v>33533.556</v>
      </c>
      <c r="F42" s="8">
        <f>C42*D42*3</f>
        <v>33533.556</v>
      </c>
      <c r="G42" s="8">
        <f>C42*D42*3</f>
        <v>33533.556</v>
      </c>
      <c r="H42" s="8">
        <f>C42*D42*3</f>
        <v>33533.556</v>
      </c>
      <c r="I42" s="8">
        <f>SUM(E42:H42)</f>
        <v>134134.224</v>
      </c>
    </row>
    <row r="43" spans="1:9" ht="12.75">
      <c r="A43" s="36" t="s">
        <v>51</v>
      </c>
      <c r="B43" s="5"/>
      <c r="C43" s="4"/>
      <c r="D43" s="37"/>
      <c r="E43" s="8"/>
      <c r="F43" s="8"/>
      <c r="G43" s="8"/>
      <c r="H43" s="8"/>
      <c r="I43" s="8"/>
    </row>
    <row r="44" spans="1:9" ht="38.25">
      <c r="A44" s="23" t="s">
        <v>52</v>
      </c>
      <c r="B44" s="5" t="s">
        <v>31</v>
      </c>
      <c r="C44" s="4">
        <v>2.38</v>
      </c>
      <c r="D44" s="37">
        <f>$D$34</f>
        <v>3992.09</v>
      </c>
      <c r="E44" s="8">
        <f>C44*D44*3</f>
        <v>28503.522599999997</v>
      </c>
      <c r="F44" s="8">
        <f>C44*D44*3</f>
        <v>28503.522599999997</v>
      </c>
      <c r="G44" s="8">
        <f>C44*D44*3</f>
        <v>28503.522599999997</v>
      </c>
      <c r="H44" s="8">
        <f>C44*D44*3</f>
        <v>28503.522599999997</v>
      </c>
      <c r="I44" s="8">
        <f>SUM(E44:H44)</f>
        <v>114014.09039999999</v>
      </c>
    </row>
    <row r="45" spans="1:9" ht="12.75">
      <c r="A45" s="36" t="s">
        <v>53</v>
      </c>
      <c r="B45" s="22"/>
      <c r="C45" s="4"/>
      <c r="D45" s="38"/>
      <c r="E45" s="38"/>
      <c r="F45" s="38"/>
      <c r="G45" s="38"/>
      <c r="H45" s="38"/>
      <c r="I45" s="8"/>
    </row>
    <row r="46" spans="1:9" ht="114.75">
      <c r="A46" s="10" t="s">
        <v>54</v>
      </c>
      <c r="B46" s="22"/>
      <c r="C46" s="4"/>
      <c r="D46" s="38"/>
      <c r="E46" s="8">
        <f>I46/4</f>
        <v>6625</v>
      </c>
      <c r="F46" s="8">
        <f>I46/4</f>
        <v>6625</v>
      </c>
      <c r="G46" s="8">
        <f>I46/4</f>
        <v>6625</v>
      </c>
      <c r="H46" s="8">
        <f>I46/4</f>
        <v>6625</v>
      </c>
      <c r="I46" s="8">
        <v>26500</v>
      </c>
    </row>
    <row r="47" spans="1:9" ht="178.5">
      <c r="A47" s="9" t="s">
        <v>55</v>
      </c>
      <c r="B47" s="22"/>
      <c r="C47" s="4"/>
      <c r="D47" s="38"/>
      <c r="E47" s="8">
        <v>5000</v>
      </c>
      <c r="F47" s="8"/>
      <c r="G47" s="8"/>
      <c r="H47" s="8"/>
      <c r="I47" s="8">
        <f>E47</f>
        <v>5000</v>
      </c>
    </row>
    <row r="48" spans="1:9" ht="12.75">
      <c r="A48" s="39" t="s">
        <v>56</v>
      </c>
      <c r="B48" s="40"/>
      <c r="C48" s="41"/>
      <c r="D48" s="42"/>
      <c r="E48" s="12">
        <f>SUM(E26:E47)</f>
        <v>158820.6812</v>
      </c>
      <c r="F48" s="12">
        <f>SUM(F26:F47)</f>
        <v>153970.6812</v>
      </c>
      <c r="G48" s="12">
        <f>SUM(G26:G47)</f>
        <v>153820.6812</v>
      </c>
      <c r="H48" s="12">
        <f>SUM(H26:H47)</f>
        <v>153970.6812</v>
      </c>
      <c r="I48" s="12">
        <f>SUM(I26:I47)</f>
        <v>620582.7248</v>
      </c>
    </row>
    <row r="49" spans="1:9" ht="38.25">
      <c r="A49" s="10" t="s">
        <v>11</v>
      </c>
      <c r="B49" s="22"/>
      <c r="C49" s="4"/>
      <c r="D49" s="24"/>
      <c r="E49" s="8">
        <f>I49/4</f>
        <v>19274.608938</v>
      </c>
      <c r="F49" s="8">
        <f>I49/4</f>
        <v>19274.608938</v>
      </c>
      <c r="G49" s="8">
        <f>I49/4</f>
        <v>19274.608938</v>
      </c>
      <c r="H49" s="8">
        <f>I49/4</f>
        <v>19274.608938</v>
      </c>
      <c r="I49" s="43">
        <f>B15</f>
        <v>77098.435752</v>
      </c>
    </row>
    <row r="50" spans="1:9" ht="12.75">
      <c r="A50" s="44" t="s">
        <v>57</v>
      </c>
      <c r="B50" s="22"/>
      <c r="C50" s="4"/>
      <c r="D50" s="24"/>
      <c r="E50" s="43">
        <f>SUM(E48:E49)</f>
        <v>178095.29013799998</v>
      </c>
      <c r="F50" s="43">
        <f>SUM(F48:F49)</f>
        <v>173245.29013799998</v>
      </c>
      <c r="G50" s="43">
        <f>SUM(G48:G49)</f>
        <v>173095.29013799998</v>
      </c>
      <c r="H50" s="43">
        <f>SUM(H48:H49)</f>
        <v>173245.29013799998</v>
      </c>
      <c r="I50" s="43">
        <f>I48+I49</f>
        <v>697681.1605519999</v>
      </c>
    </row>
    <row r="51" spans="1:9" ht="12.75">
      <c r="A51" s="45" t="s">
        <v>58</v>
      </c>
      <c r="B51" s="46"/>
      <c r="C51" s="14"/>
      <c r="D51" s="46"/>
      <c r="E51" s="47"/>
      <c r="F51" s="47"/>
      <c r="G51" s="47"/>
      <c r="H51" s="47"/>
      <c r="I51" s="48">
        <f>B16-I48</f>
        <v>0.4222480001626536</v>
      </c>
    </row>
  </sheetData>
  <mergeCells count="9">
    <mergeCell ref="A3:I3"/>
    <mergeCell ref="A4:I4"/>
    <mergeCell ref="A5:I5"/>
    <mergeCell ref="A23:A24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2015-03-18T07:57:30Z</dcterms:modified>
  <cp:category/>
  <cp:version/>
  <cp:contentType/>
  <cp:contentStatus/>
</cp:coreProperties>
</file>