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<sst xmlns="http://schemas.openxmlformats.org/spreadsheetml/2006/main" count="78" uniqueCount="64">
  <si>
    <t>План на 2016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</si>
  <si>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</si>
  <si>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Вокзальная, 27</t>
    </r>
  </si>
  <si>
    <t>Содержание общего имущества, руб.</t>
  </si>
  <si>
    <t>Остаток на 01.01.2016г.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</si>
  <si>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</si>
  <si>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</si>
  <si>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обслуживание приборов учета ГВС</t>
  </si>
  <si>
    <t>Сумма годовых начислений на  содержание и обслуживание лифтового хозяйства</t>
  </si>
  <si>
    <t>Сумма годовых начислений на  вывоз мусора</t>
  </si>
  <si>
    <t>Управление домом 13%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</si>
  <si>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</si>
  <si>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</si>
  <si>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</si>
  <si>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 xml:space="preserve"> </t>
  </si>
  <si>
    <t>Тариф по обслуживанию приборов учета ГВС</t>
  </si>
  <si>
    <t>Тариф по содержанию и обслуживанию лифтового хозяйства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</si>
  <si>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</si>
  <si>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</si>
  <si>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</si>
  <si>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</si>
  <si>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</si>
  <si>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</si>
  <si>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</si>
  <si>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</si>
  <si>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</si>
  <si>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</si>
  <si>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</si>
  <si>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</si>
  <si>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</si>
  <si>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</si>
  <si>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</si>
  <si>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1.1.1. 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</si>
  <si>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по факту</t>
  </si>
  <si>
    <t>1.2 Обслуживание электрооборудования</t>
  </si>
  <si>
    <t>1.3 Обслуживание инженерного оборудования</t>
  </si>
  <si>
    <t>1.3.1. Осмотр общедомовых устройств, находящихся внутри жилых помещений собственников.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</si>
  <si>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</si>
  <si>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</si>
  <si>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</si>
  <si>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</si>
  <si>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1.7.1. Генеральная уборка (один раз в год, согласно графика)</t>
  </si>
  <si>
    <t>5% от уборки лестн.клеток</t>
  </si>
  <si>
    <t>1.8 Уборка лифтов</t>
  </si>
  <si>
    <t>шт</t>
  </si>
  <si>
    <t>1.9 Дополнительные работы по благоустройству (заказ спецтехники, уход за зелеными насаждениями и т.д.)</t>
  </si>
  <si>
    <t>1.10 Дератизация</t>
  </si>
  <si>
    <t>м2 подвала</t>
  </si>
  <si>
    <t>1.10.1. Дезинсекция</t>
  </si>
  <si>
    <t xml:space="preserve">2. Обслуживание приборов учета </t>
  </si>
  <si>
    <t>2.1 Обслуживание приборов учета тепловой энергии</t>
  </si>
  <si>
    <t>2.2 Обслуживание приборов учета ГВС</t>
  </si>
  <si>
    <t>2.3 Регулировка параметров с/о(автомат.или ручн.)</t>
  </si>
  <si>
    <t>3. Обслуживание лифтового хозяйства</t>
  </si>
  <si>
    <t>3.1 Обслуживание лифтового хозяйства</t>
  </si>
  <si>
    <t>4. Вывоз мусора</t>
  </si>
  <si>
    <t>4.1  Вывоз ТБО</t>
  </si>
  <si>
    <t>4.2 Вывоз КГО</t>
  </si>
  <si>
    <t>5. Прочее:</t>
  </si>
  <si>
    <t>5.1 Комиссия за прием платеж. (3% от опл. за все услуги)</t>
  </si>
  <si>
    <t>5.2 Обязательное страхование гражданской ответственности владельца опасных объектов - лифтов</t>
  </si>
  <si>
    <t>Итого:</t>
  </si>
  <si>
    <t>ВСЕГО:</t>
  </si>
  <si>
    <t>Переходящий остаток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</si>
</sst>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0" fillId="0" borderId="2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2" fontId="0" fillId="3" borderId="1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180" fontId="0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180" fontId="0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6" fontId="3" fillId="0" borderId="2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/>
    </xf>
    <xf numFmtId="0" fontId="0" fillId="3" borderId="8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28">
      <selection activeCell="A1" sqref="A1:IV53"/>
    </sheetView>
  </sheetViews>
  <sheetFormatPr defaultColWidth="9.140625" defaultRowHeight="12.75"/>
  <cols>
    <col min="1" max="1" width="35.421875" style="0" customWidth="1"/>
    <col min="2" max="2" width="21.421875" style="0" customWidth="1"/>
  </cols>
  <sheetData>
    <row r="1" spans="1:9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11.25" customHeight="1">
      <c r="A4" s="3"/>
      <c r="B4" s="3"/>
      <c r="C4" s="3"/>
      <c r="D4" s="3"/>
      <c r="E4" s="3"/>
      <c r="F4" s="3"/>
      <c r="G4" s="3"/>
      <c r="H4" s="3"/>
      <c r="I4" s="3"/>
    </row>
    <row r="5" spans="1:9" ht="51">
      <c r="A5" s="4"/>
      <c r="B5" s="5" t="s">
        <v>3</v>
      </c>
      <c r="C5" s="6"/>
      <c r="D5" s="6"/>
      <c r="E5" s="6"/>
      <c r="F5" s="6"/>
      <c r="G5" s="6"/>
      <c r="H5" s="6"/>
      <c r="I5" s="7"/>
    </row>
    <row r="6" spans="1:8" ht="12.75">
      <c r="A6" s="8" t="s">
        <v>4</v>
      </c>
      <c r="B6" s="5">
        <v>0</v>
      </c>
      <c r="C6" s="6"/>
      <c r="D6" s="6"/>
      <c r="E6" s="6"/>
      <c r="F6" s="6"/>
      <c r="G6" s="6"/>
      <c r="H6" s="7"/>
    </row>
    <row r="7" spans="1:8" ht="25.5">
      <c r="A7" s="8" t="s">
        <v>5</v>
      </c>
      <c r="B7" s="9">
        <f>B14*D27*12</f>
        <v>670671.36</v>
      </c>
      <c r="C7" s="6"/>
      <c r="D7" s="6"/>
      <c r="E7" s="6"/>
      <c r="F7" s="6"/>
      <c r="G7" s="6"/>
      <c r="H7" s="7"/>
    </row>
    <row r="8" spans="1:9" ht="25.5">
      <c r="A8" s="8" t="s">
        <v>6</v>
      </c>
      <c r="B8" s="9">
        <f>B15*D39*12</f>
        <v>155347.2</v>
      </c>
      <c r="C8" s="10"/>
      <c r="D8" s="10"/>
      <c r="E8" s="6"/>
      <c r="F8" s="6"/>
      <c r="G8" s="6"/>
      <c r="H8" s="7"/>
      <c r="I8">
        <f>B19*D26*12</f>
        <v>1496689.92</v>
      </c>
    </row>
    <row r="9" spans="1:11" ht="25.5">
      <c r="A9" s="8" t="s">
        <v>7</v>
      </c>
      <c r="B9" s="9">
        <f>B16*D40*12</f>
        <v>0</v>
      </c>
      <c r="C9" s="10"/>
      <c r="D9" s="10"/>
      <c r="E9" s="6"/>
      <c r="F9" s="6"/>
      <c r="G9" s="6"/>
      <c r="H9" s="7"/>
      <c r="I9" s="11">
        <f>B7+B8+B10+B11</f>
        <v>1496689.92</v>
      </c>
      <c r="J9">
        <f>D26*4.77*12</f>
        <v>511038.72</v>
      </c>
      <c r="K9" s="11">
        <f>I9+J9</f>
        <v>2007728.64</v>
      </c>
    </row>
    <row r="10" spans="1:8" ht="25.5">
      <c r="A10" s="8" t="s">
        <v>8</v>
      </c>
      <c r="B10" s="9">
        <f>B17*D43*12</f>
        <v>374976</v>
      </c>
      <c r="C10" s="6"/>
      <c r="D10" s="6"/>
      <c r="E10" s="6"/>
      <c r="F10" s="6"/>
      <c r="G10" s="6"/>
      <c r="H10" s="7"/>
    </row>
    <row r="11" spans="1:8" ht="12.75">
      <c r="A11" s="8" t="s">
        <v>9</v>
      </c>
      <c r="B11" s="9">
        <f>B18*D45*12</f>
        <v>295695.36</v>
      </c>
      <c r="C11" s="6"/>
      <c r="D11" s="6"/>
      <c r="E11" s="6"/>
      <c r="F11" s="6"/>
      <c r="G11" s="6"/>
      <c r="H11" s="7"/>
    </row>
    <row r="12" spans="1:8" ht="12.75">
      <c r="A12" s="12" t="s">
        <v>10</v>
      </c>
      <c r="B12" s="9">
        <f>(B7+B8+B9+B10+B11)*13%</f>
        <v>194569.68959999998</v>
      </c>
      <c r="C12" s="6"/>
      <c r="D12" s="6"/>
      <c r="E12" s="6"/>
      <c r="F12" s="6"/>
      <c r="G12" s="6"/>
      <c r="H12" s="7"/>
    </row>
    <row r="13" spans="1:8" ht="12.75">
      <c r="A13" s="13" t="s">
        <v>11</v>
      </c>
      <c r="B13" s="14">
        <f>B6+B7+B8+B9+B10+B11-B12</f>
        <v>1302120.2304</v>
      </c>
      <c r="C13" s="6"/>
      <c r="D13" s="6"/>
      <c r="E13" s="6"/>
      <c r="F13" s="6"/>
      <c r="G13" s="6"/>
      <c r="H13" s="7"/>
    </row>
    <row r="14" spans="1:8" ht="25.5">
      <c r="A14" s="8" t="s">
        <v>12</v>
      </c>
      <c r="B14" s="15">
        <v>6.26</v>
      </c>
      <c r="C14" s="6"/>
      <c r="D14" s="6"/>
      <c r="E14" s="6"/>
      <c r="F14" s="6"/>
      <c r="G14" s="6"/>
      <c r="H14" s="7"/>
    </row>
    <row r="15" spans="1:9" ht="12.75">
      <c r="A15" s="8" t="s">
        <v>13</v>
      </c>
      <c r="B15" s="4">
        <v>1.45</v>
      </c>
      <c r="C15" s="6"/>
      <c r="D15" s="6"/>
      <c r="E15" s="6"/>
      <c r="F15" s="6"/>
      <c r="G15" s="6"/>
      <c r="H15" s="7"/>
      <c r="I15" t="s">
        <v>14</v>
      </c>
    </row>
    <row r="16" spans="1:8" ht="12.75">
      <c r="A16" s="16" t="s">
        <v>15</v>
      </c>
      <c r="B16" s="17">
        <v>0</v>
      </c>
      <c r="C16" s="6"/>
      <c r="D16" s="6"/>
      <c r="E16" s="6"/>
      <c r="F16" s="6"/>
      <c r="G16" s="6"/>
      <c r="H16" s="7"/>
    </row>
    <row r="17" spans="1:8" ht="25.5">
      <c r="A17" s="8" t="s">
        <v>16</v>
      </c>
      <c r="B17" s="4">
        <v>3.5</v>
      </c>
      <c r="C17" s="6"/>
      <c r="D17" s="6"/>
      <c r="E17" s="6"/>
      <c r="F17" s="6"/>
      <c r="G17" s="6"/>
      <c r="H17" s="7"/>
    </row>
    <row r="18" spans="1:8" ht="12.75">
      <c r="A18" s="8" t="s">
        <v>17</v>
      </c>
      <c r="B18" s="4">
        <v>2.76</v>
      </c>
      <c r="C18" s="6"/>
      <c r="D18" s="6"/>
      <c r="E18" s="6"/>
      <c r="F18" s="6"/>
      <c r="G18" s="6"/>
      <c r="H18" s="7"/>
    </row>
    <row r="19" spans="1:8" ht="12.75">
      <c r="A19" s="13" t="s">
        <v>18</v>
      </c>
      <c r="B19" s="18">
        <f>SUM(B14:B18)</f>
        <v>13.97</v>
      </c>
      <c r="C19" s="6"/>
      <c r="D19" s="6"/>
      <c r="E19" s="6"/>
      <c r="F19" s="6"/>
      <c r="G19" s="6"/>
      <c r="H19" s="7"/>
    </row>
    <row r="20" spans="1:8" s="22" customFormat="1" ht="12.75">
      <c r="A20" s="19"/>
      <c r="B20" s="20">
        <v>4.77</v>
      </c>
      <c r="C20" s="6"/>
      <c r="D20" s="6"/>
      <c r="E20" s="6"/>
      <c r="F20" s="6"/>
      <c r="G20" s="6"/>
      <c r="H20" s="21"/>
    </row>
    <row r="21" spans="1:9" ht="12.75">
      <c r="A21" s="23" t="s">
        <v>19</v>
      </c>
      <c r="B21" s="24" t="s">
        <v>20</v>
      </c>
      <c r="C21" s="24" t="s">
        <v>21</v>
      </c>
      <c r="D21" s="24" t="s">
        <v>22</v>
      </c>
      <c r="E21" s="25" t="s">
        <v>23</v>
      </c>
      <c r="F21" s="25"/>
      <c r="G21" s="25"/>
      <c r="H21" s="26"/>
      <c r="I21" s="23" t="s">
        <v>24</v>
      </c>
    </row>
    <row r="22" spans="1:9" ht="12.75">
      <c r="A22" s="23"/>
      <c r="B22" s="27"/>
      <c r="C22" s="27"/>
      <c r="D22" s="27"/>
      <c r="E22" s="4" t="s">
        <v>25</v>
      </c>
      <c r="F22" s="4" t="s">
        <v>26</v>
      </c>
      <c r="G22" s="4" t="s">
        <v>27</v>
      </c>
      <c r="H22" s="4" t="s">
        <v>28</v>
      </c>
      <c r="I22" s="23"/>
    </row>
    <row r="23" spans="1:9" ht="12.75">
      <c r="A23" s="28" t="s">
        <v>29</v>
      </c>
      <c r="B23" s="29"/>
      <c r="C23" s="29"/>
      <c r="D23" s="29"/>
      <c r="E23" s="4"/>
      <c r="F23" s="4"/>
      <c r="G23" s="4"/>
      <c r="H23" s="4"/>
      <c r="I23" s="29"/>
    </row>
    <row r="24" spans="1:9" ht="25.5" hidden="1">
      <c r="A24" s="30" t="s">
        <v>30</v>
      </c>
      <c r="B24" s="5" t="s">
        <v>31</v>
      </c>
      <c r="C24" s="4">
        <v>0</v>
      </c>
      <c r="D24" s="31">
        <v>8928</v>
      </c>
      <c r="E24" s="9">
        <f>C24*D24*3</f>
        <v>0</v>
      </c>
      <c r="F24" s="9">
        <f>C24*D24*3</f>
        <v>0</v>
      </c>
      <c r="G24" s="9">
        <f>C24*D24*3</f>
        <v>0</v>
      </c>
      <c r="H24" s="9">
        <f>C24*D24*3</f>
        <v>0</v>
      </c>
      <c r="I24" s="9">
        <f>SUM(E24:H24)</f>
        <v>0</v>
      </c>
    </row>
    <row r="25" spans="1:9" ht="38.25">
      <c r="A25" s="32" t="s">
        <v>32</v>
      </c>
      <c r="B25" s="5" t="s">
        <v>33</v>
      </c>
      <c r="C25" s="4"/>
      <c r="D25" s="15"/>
      <c r="E25" s="9">
        <f>I25/4</f>
        <v>750</v>
      </c>
      <c r="F25" s="9">
        <f>I25/4</f>
        <v>750</v>
      </c>
      <c r="G25" s="9">
        <f>I25/4</f>
        <v>750</v>
      </c>
      <c r="H25" s="9">
        <f>I25/4</f>
        <v>750</v>
      </c>
      <c r="I25" s="9">
        <v>3000</v>
      </c>
    </row>
    <row r="26" spans="1:9" ht="25.5">
      <c r="A26" s="30" t="s">
        <v>34</v>
      </c>
      <c r="B26" s="5" t="s">
        <v>31</v>
      </c>
      <c r="C26" s="4">
        <v>0.83</v>
      </c>
      <c r="D26" s="15">
        <f>D24</f>
        <v>8928</v>
      </c>
      <c r="E26" s="9">
        <f>C26*D26*3</f>
        <v>22230.72</v>
      </c>
      <c r="F26" s="9">
        <f>C26*D26*3</f>
        <v>22230.72</v>
      </c>
      <c r="G26" s="9">
        <f>C26*D26*3</f>
        <v>22230.72</v>
      </c>
      <c r="H26" s="9">
        <f>C26*D26*3</f>
        <v>22230.72</v>
      </c>
      <c r="I26" s="9">
        <f>SUM(E26:H26)</f>
        <v>88922.88</v>
      </c>
    </row>
    <row r="27" spans="1:9" ht="25.5">
      <c r="A27" s="30" t="s">
        <v>35</v>
      </c>
      <c r="B27" s="5" t="s">
        <v>31</v>
      </c>
      <c r="C27" s="4">
        <v>1.1</v>
      </c>
      <c r="D27" s="15">
        <f>D24</f>
        <v>8928</v>
      </c>
      <c r="E27" s="9">
        <f>C27*D27*3</f>
        <v>29462.4</v>
      </c>
      <c r="F27" s="9">
        <f>C27*D27*3</f>
        <v>29462.4</v>
      </c>
      <c r="G27" s="9">
        <f>C27*D27*3</f>
        <v>29462.4</v>
      </c>
      <c r="H27" s="9">
        <f>C27*D27*3</f>
        <v>29462.4</v>
      </c>
      <c r="I27" s="9">
        <f>SUM(E27:H27)</f>
        <v>117849.6</v>
      </c>
    </row>
    <row r="28" spans="1:9" ht="25.5">
      <c r="A28" s="33" t="s">
        <v>36</v>
      </c>
      <c r="B28" s="5" t="s">
        <v>31</v>
      </c>
      <c r="C28" s="4">
        <v>0.06</v>
      </c>
      <c r="D28" s="15">
        <f>D24</f>
        <v>8928</v>
      </c>
      <c r="E28" s="9">
        <f>C28*D28*3</f>
        <v>1607.04</v>
      </c>
      <c r="F28" s="9">
        <f>C28*D28*3</f>
        <v>1607.04</v>
      </c>
      <c r="G28" s="9">
        <f>C28*D28*3</f>
        <v>1607.04</v>
      </c>
      <c r="H28" s="9">
        <f>C28*D28*3</f>
        <v>1607.04</v>
      </c>
      <c r="I28" s="9">
        <f>SUM(E28:H28)</f>
        <v>6428.16</v>
      </c>
    </row>
    <row r="29" spans="1:9" ht="25.5">
      <c r="A29" s="30" t="s">
        <v>37</v>
      </c>
      <c r="B29" s="5" t="s">
        <v>31</v>
      </c>
      <c r="C29" s="4">
        <v>0.9</v>
      </c>
      <c r="D29" s="15">
        <f>D24</f>
        <v>8928</v>
      </c>
      <c r="E29" s="9">
        <f>C29*D29*3</f>
        <v>24105.6</v>
      </c>
      <c r="F29" s="9">
        <f>C29*D29*3</f>
        <v>24105.6</v>
      </c>
      <c r="G29" s="9">
        <f>C29*D29*3</f>
        <v>24105.6</v>
      </c>
      <c r="H29" s="9">
        <f>C29*D29*3</f>
        <v>24105.6</v>
      </c>
      <c r="I29" s="9">
        <f>SUM(E29:H29)</f>
        <v>96422.4</v>
      </c>
    </row>
    <row r="30" spans="1:9" ht="25.5">
      <c r="A30" s="34" t="s">
        <v>38</v>
      </c>
      <c r="B30" s="4" t="s">
        <v>33</v>
      </c>
      <c r="C30" s="4"/>
      <c r="D30" s="9"/>
      <c r="E30" s="9">
        <f>I30/4</f>
        <v>500</v>
      </c>
      <c r="F30" s="9">
        <f>I30/4</f>
        <v>500</v>
      </c>
      <c r="G30" s="9">
        <f>I30/4</f>
        <v>500</v>
      </c>
      <c r="H30" s="9">
        <f>I30/4</f>
        <v>500</v>
      </c>
      <c r="I30" s="9">
        <v>2000</v>
      </c>
    </row>
    <row r="31" spans="1:9" ht="25.5">
      <c r="A31" s="30" t="s">
        <v>39</v>
      </c>
      <c r="B31" s="5" t="s">
        <v>31</v>
      </c>
      <c r="C31" s="4">
        <v>1.15</v>
      </c>
      <c r="D31" s="15">
        <f>D24</f>
        <v>8928</v>
      </c>
      <c r="E31" s="9">
        <f>C31*D31*3</f>
        <v>30801.6</v>
      </c>
      <c r="F31" s="9">
        <f>C31*D31*3</f>
        <v>30801.6</v>
      </c>
      <c r="G31" s="9">
        <f>C31*D31*3</f>
        <v>30801.6</v>
      </c>
      <c r="H31" s="9">
        <f>C31*D31*3</f>
        <v>30801.6</v>
      </c>
      <c r="I31" s="9">
        <f>SUM(E31:H31)</f>
        <v>123206.4</v>
      </c>
    </row>
    <row r="32" spans="1:9" ht="25.5">
      <c r="A32" s="30" t="s">
        <v>40</v>
      </c>
      <c r="B32" s="5" t="s">
        <v>31</v>
      </c>
      <c r="C32" s="4">
        <v>1</v>
      </c>
      <c r="D32" s="15">
        <f>D24</f>
        <v>8928</v>
      </c>
      <c r="E32" s="9">
        <f>C32*D32*3</f>
        <v>26784</v>
      </c>
      <c r="F32" s="9">
        <f>C32*D32*3</f>
        <v>26784</v>
      </c>
      <c r="G32" s="9">
        <f>C32*D32*3</f>
        <v>26784</v>
      </c>
      <c r="H32" s="9">
        <f>C32*D32*3</f>
        <v>26784</v>
      </c>
      <c r="I32" s="9">
        <f>SUM(E32:H32)</f>
        <v>107136</v>
      </c>
    </row>
    <row r="33" spans="1:9" ht="25.5">
      <c r="A33" s="30" t="s">
        <v>41</v>
      </c>
      <c r="B33" s="5" t="s">
        <v>42</v>
      </c>
      <c r="C33" s="4"/>
      <c r="D33" s="15"/>
      <c r="E33" s="9"/>
      <c r="F33" s="9"/>
      <c r="G33" s="9">
        <f>C33*D33</f>
        <v>0</v>
      </c>
      <c r="H33" s="9">
        <f>I32*0.05</f>
        <v>5356.8</v>
      </c>
      <c r="I33" s="9">
        <f>SUM(E33:H33)</f>
        <v>5356.8</v>
      </c>
    </row>
    <row r="34" spans="1:9" s="22" customFormat="1" ht="12.75">
      <c r="A34" s="35" t="s">
        <v>43</v>
      </c>
      <c r="B34" s="36" t="s">
        <v>44</v>
      </c>
      <c r="C34" s="37">
        <v>250</v>
      </c>
      <c r="D34" s="38">
        <v>4</v>
      </c>
      <c r="E34" s="38">
        <f>C34*D34*3</f>
        <v>3000</v>
      </c>
      <c r="F34" s="38">
        <f>C34*D34*3</f>
        <v>3000</v>
      </c>
      <c r="G34" s="38">
        <f>C34*D34*3</f>
        <v>3000</v>
      </c>
      <c r="H34" s="38">
        <f>C34*D34*3</f>
        <v>3000</v>
      </c>
      <c r="I34" s="38">
        <f>SUM(E34:H34)</f>
        <v>12000</v>
      </c>
    </row>
    <row r="35" spans="1:9" s="22" customFormat="1" ht="25.5">
      <c r="A35" s="34" t="s">
        <v>45</v>
      </c>
      <c r="B35" s="4" t="s">
        <v>33</v>
      </c>
      <c r="C35" s="4"/>
      <c r="D35" s="9"/>
      <c r="E35" s="9">
        <f>I35/4</f>
        <v>490.75</v>
      </c>
      <c r="F35" s="9">
        <f>I35/4</f>
        <v>490.75</v>
      </c>
      <c r="G35" s="9">
        <f>I35/4</f>
        <v>490.75</v>
      </c>
      <c r="H35" s="9">
        <f>I35/4</f>
        <v>490.75</v>
      </c>
      <c r="I35" s="9">
        <v>1963</v>
      </c>
    </row>
    <row r="36" spans="1:9" s="22" customFormat="1" ht="12.75">
      <c r="A36" s="35" t="s">
        <v>46</v>
      </c>
      <c r="B36" s="39" t="s">
        <v>47</v>
      </c>
      <c r="C36" s="37">
        <v>2</v>
      </c>
      <c r="D36" s="38">
        <v>1000</v>
      </c>
      <c r="E36" s="38"/>
      <c r="F36" s="38">
        <f>C36*D36/2</f>
        <v>1000</v>
      </c>
      <c r="G36" s="38"/>
      <c r="H36" s="38">
        <f>C36*D36/2</f>
        <v>1000</v>
      </c>
      <c r="I36" s="38">
        <f>F36+H36</f>
        <v>2000</v>
      </c>
    </row>
    <row r="37" spans="1:9" s="22" customFormat="1" ht="12.75">
      <c r="A37" s="40" t="s">
        <v>48</v>
      </c>
      <c r="B37" s="39" t="s">
        <v>47</v>
      </c>
      <c r="C37" s="37">
        <v>2</v>
      </c>
      <c r="D37" s="38">
        <v>1000</v>
      </c>
      <c r="E37" s="38"/>
      <c r="F37" s="38">
        <f>C37*D37/2</f>
        <v>1000</v>
      </c>
      <c r="G37" s="38"/>
      <c r="H37" s="38">
        <f>C37*D37/2</f>
        <v>1000</v>
      </c>
      <c r="I37" s="38">
        <f>F37+H37</f>
        <v>2000</v>
      </c>
    </row>
    <row r="38" spans="1:9" s="22" customFormat="1" ht="12.75">
      <c r="A38" s="41" t="s">
        <v>49</v>
      </c>
      <c r="B38" s="42"/>
      <c r="C38" s="4"/>
      <c r="D38" s="9"/>
      <c r="E38" s="9"/>
      <c r="F38" s="9"/>
      <c r="G38" s="9"/>
      <c r="H38" s="9"/>
      <c r="I38" s="9"/>
    </row>
    <row r="39" spans="1:9" s="22" customFormat="1" ht="25.5">
      <c r="A39" s="35" t="s">
        <v>50</v>
      </c>
      <c r="B39" s="36" t="s">
        <v>31</v>
      </c>
      <c r="C39" s="37">
        <v>0.76</v>
      </c>
      <c r="D39" s="43">
        <f>D24</f>
        <v>8928</v>
      </c>
      <c r="E39" s="38">
        <f>C39*D39*3</f>
        <v>20355.84</v>
      </c>
      <c r="F39" s="38">
        <f>C39*D39*3</f>
        <v>20355.84</v>
      </c>
      <c r="G39" s="38">
        <f>C39*D39*3</f>
        <v>20355.84</v>
      </c>
      <c r="H39" s="38">
        <f>C39*D39*3</f>
        <v>20355.84</v>
      </c>
      <c r="I39" s="38">
        <f>SUM(E39:H39)</f>
        <v>81423.36</v>
      </c>
    </row>
    <row r="40" spans="1:9" s="22" customFormat="1" ht="12.75">
      <c r="A40" s="40" t="s">
        <v>51</v>
      </c>
      <c r="B40" s="36"/>
      <c r="C40" s="44">
        <v>0</v>
      </c>
      <c r="D40" s="43">
        <f>D24</f>
        <v>8928</v>
      </c>
      <c r="E40" s="38">
        <f>C40*D40*3</f>
        <v>0</v>
      </c>
      <c r="F40" s="38">
        <f>C40*D40*3</f>
        <v>0</v>
      </c>
      <c r="G40" s="38">
        <f>C40*D40*3</f>
        <v>0</v>
      </c>
      <c r="H40" s="38">
        <f>C40*D40*3</f>
        <v>0</v>
      </c>
      <c r="I40" s="38">
        <f>SUM(E40:H40)</f>
        <v>0</v>
      </c>
    </row>
    <row r="41" spans="1:9" s="22" customFormat="1" ht="12.75">
      <c r="A41" s="45" t="s">
        <v>52</v>
      </c>
      <c r="B41" s="5"/>
      <c r="C41" s="4">
        <v>0.44</v>
      </c>
      <c r="D41" s="46">
        <f>D24</f>
        <v>8928</v>
      </c>
      <c r="E41" s="9">
        <f>C41*D41*3</f>
        <v>11784.960000000001</v>
      </c>
      <c r="F41" s="9">
        <f>C41*D41*3</f>
        <v>11784.960000000001</v>
      </c>
      <c r="G41" s="9">
        <f>C41*D41*3</f>
        <v>11784.960000000001</v>
      </c>
      <c r="H41" s="9">
        <f>C41*D41*3</f>
        <v>11784.960000000001</v>
      </c>
      <c r="I41" s="9">
        <f>SUM(E41:H41)</f>
        <v>47139.840000000004</v>
      </c>
    </row>
    <row r="42" spans="1:9" s="22" customFormat="1" ht="12.75">
      <c r="A42" s="41" t="s">
        <v>53</v>
      </c>
      <c r="B42" s="5"/>
      <c r="C42" s="4"/>
      <c r="D42" s="46"/>
      <c r="E42" s="9"/>
      <c r="F42" s="9"/>
      <c r="G42" s="9"/>
      <c r="H42" s="9"/>
      <c r="I42" s="9"/>
    </row>
    <row r="43" spans="1:9" s="22" customFormat="1" ht="25.5">
      <c r="A43" s="30" t="s">
        <v>54</v>
      </c>
      <c r="B43" s="5" t="s">
        <v>31</v>
      </c>
      <c r="C43" s="4">
        <v>2.8</v>
      </c>
      <c r="D43" s="46">
        <f>D24</f>
        <v>8928</v>
      </c>
      <c r="E43" s="9">
        <f>C43*D43*3</f>
        <v>74995.2</v>
      </c>
      <c r="F43" s="9">
        <f>C43*D43*3</f>
        <v>74995.2</v>
      </c>
      <c r="G43" s="9">
        <f>C43*D43*3</f>
        <v>74995.2</v>
      </c>
      <c r="H43" s="9">
        <f>C43*D43*3</f>
        <v>74995.2</v>
      </c>
      <c r="I43" s="9">
        <f>SUM(E43:H43)</f>
        <v>299980.8</v>
      </c>
    </row>
    <row r="44" spans="1:9" s="22" customFormat="1" ht="12.75">
      <c r="A44" s="47" t="s">
        <v>55</v>
      </c>
      <c r="B44" s="48"/>
      <c r="C44" s="17"/>
      <c r="D44" s="49"/>
      <c r="E44" s="50"/>
      <c r="F44" s="50"/>
      <c r="G44" s="50"/>
      <c r="H44" s="50"/>
      <c r="I44" s="50"/>
    </row>
    <row r="45" spans="1:9" s="22" customFormat="1" ht="25.5">
      <c r="A45" s="47" t="s">
        <v>56</v>
      </c>
      <c r="B45" s="48" t="s">
        <v>31</v>
      </c>
      <c r="C45" s="17">
        <v>2.38</v>
      </c>
      <c r="D45" s="49">
        <f>D24</f>
        <v>8928</v>
      </c>
      <c r="E45" s="50">
        <f>C45*D45*3</f>
        <v>63745.92</v>
      </c>
      <c r="F45" s="50">
        <f>C45*D45*3</f>
        <v>63745.92</v>
      </c>
      <c r="G45" s="50">
        <f>C45*D45*3</f>
        <v>63745.92</v>
      </c>
      <c r="H45" s="50">
        <f>C45*D45*3</f>
        <v>63745.92</v>
      </c>
      <c r="I45" s="50">
        <f>SUM(E45:H45)</f>
        <v>254983.68</v>
      </c>
    </row>
    <row r="46" spans="1:9" s="22" customFormat="1" ht="25.5" hidden="1">
      <c r="A46" s="51" t="s">
        <v>57</v>
      </c>
      <c r="B46" s="48" t="s">
        <v>31</v>
      </c>
      <c r="C46" s="17">
        <v>0</v>
      </c>
      <c r="D46" s="49">
        <f>D24</f>
        <v>8928</v>
      </c>
      <c r="E46" s="50">
        <f>C46*D46*3</f>
        <v>0</v>
      </c>
      <c r="F46" s="50">
        <f>C46*D46*3</f>
        <v>0</v>
      </c>
      <c r="G46" s="50">
        <f>C46*D46*3</f>
        <v>0</v>
      </c>
      <c r="H46" s="50">
        <f>C46*D46*3</f>
        <v>0</v>
      </c>
      <c r="I46" s="50">
        <f>SUM(E46:H46)</f>
        <v>0</v>
      </c>
    </row>
    <row r="47" spans="1:9" s="22" customFormat="1" ht="12.75">
      <c r="A47" s="41" t="s">
        <v>58</v>
      </c>
      <c r="B47" s="29"/>
      <c r="C47" s="4"/>
      <c r="D47" s="9"/>
      <c r="E47" s="52"/>
      <c r="F47" s="52"/>
      <c r="G47" s="52"/>
      <c r="H47" s="52"/>
      <c r="I47" s="9"/>
    </row>
    <row r="48" spans="1:9" s="22" customFormat="1" ht="12.75">
      <c r="A48" s="34" t="s">
        <v>59</v>
      </c>
      <c r="B48" s="29"/>
      <c r="C48" s="4"/>
      <c r="D48" s="9"/>
      <c r="E48" s="9">
        <f>I48/4</f>
        <v>11293.473600000003</v>
      </c>
      <c r="F48" s="9">
        <f>I48/4</f>
        <v>11293.473600000003</v>
      </c>
      <c r="G48" s="9">
        <f>I48/4</f>
        <v>11293.473600000003</v>
      </c>
      <c r="H48" s="9">
        <f>I48/4</f>
        <v>11293.473600000003</v>
      </c>
      <c r="I48" s="9">
        <f>(B19+B20)*12*0.9*0.025*D24</f>
        <v>45173.89440000001</v>
      </c>
    </row>
    <row r="49" spans="1:9" s="22" customFormat="1" ht="25.5">
      <c r="A49" s="53" t="s">
        <v>60</v>
      </c>
      <c r="B49" s="54"/>
      <c r="C49" s="38">
        <f>77000/60</f>
        <v>1283.3333333333333</v>
      </c>
      <c r="D49" s="38">
        <v>4</v>
      </c>
      <c r="E49" s="38">
        <f>C49*D49</f>
        <v>5133.333333333333</v>
      </c>
      <c r="F49" s="38"/>
      <c r="G49" s="38"/>
      <c r="H49" s="38"/>
      <c r="I49" s="38">
        <f>E49</f>
        <v>5133.333333333333</v>
      </c>
    </row>
    <row r="50" spans="1:9" s="22" customFormat="1" ht="12.75">
      <c r="A50" s="41" t="s">
        <v>61</v>
      </c>
      <c r="B50" s="29"/>
      <c r="C50" s="4"/>
      <c r="D50" s="15"/>
      <c r="E50" s="55">
        <f>SUM(E24:E49)</f>
        <v>327040.8369333333</v>
      </c>
      <c r="F50" s="55">
        <f>SUM(F24:F49)</f>
        <v>323907.5036</v>
      </c>
      <c r="G50" s="55">
        <f>SUM(G24:G49)</f>
        <v>321907.5036</v>
      </c>
      <c r="H50" s="55">
        <f>SUM(H24:H49)</f>
        <v>329264.3036</v>
      </c>
      <c r="I50" s="55">
        <f>SUM(I24:I49)</f>
        <v>1302120.1477333333</v>
      </c>
    </row>
    <row r="51" spans="1:9" s="22" customFormat="1" ht="12.75">
      <c r="A51" s="12" t="s">
        <v>10</v>
      </c>
      <c r="B51" s="29"/>
      <c r="C51" s="4"/>
      <c r="D51" s="56"/>
      <c r="E51" s="9">
        <f>I51/4</f>
        <v>48642.422399999996</v>
      </c>
      <c r="F51" s="9">
        <f>I51/4</f>
        <v>48642.422399999996</v>
      </c>
      <c r="G51" s="9">
        <f>I51/4</f>
        <v>48642.422399999996</v>
      </c>
      <c r="H51" s="9">
        <f>I51/4</f>
        <v>48642.422399999996</v>
      </c>
      <c r="I51" s="55">
        <f>B12</f>
        <v>194569.68959999998</v>
      </c>
    </row>
    <row r="52" spans="1:9" s="22" customFormat="1" ht="12.75">
      <c r="A52" s="57" t="s">
        <v>62</v>
      </c>
      <c r="B52" s="29"/>
      <c r="C52" s="4"/>
      <c r="D52" s="56"/>
      <c r="E52" s="55">
        <f>SUM(E50:E51)</f>
        <v>375683.2593333333</v>
      </c>
      <c r="F52" s="55">
        <f>SUM(F50:F51)</f>
        <v>372549.926</v>
      </c>
      <c r="G52" s="55">
        <f>SUM(G50:G51)</f>
        <v>370549.926</v>
      </c>
      <c r="H52" s="55">
        <f>SUM(H50:H51)</f>
        <v>377906.72599999997</v>
      </c>
      <c r="I52" s="55">
        <f>I50+I51</f>
        <v>1496689.8373333332</v>
      </c>
    </row>
    <row r="53" spans="1:9" s="22" customFormat="1" ht="12.75">
      <c r="A53" s="58" t="s">
        <v>63</v>
      </c>
      <c r="B53" s="59"/>
      <c r="C53" s="60"/>
      <c r="D53" s="59"/>
      <c r="E53" s="61"/>
      <c r="F53" s="61"/>
      <c r="G53" s="61"/>
      <c r="H53" s="61"/>
      <c r="I53" s="62">
        <f>B13-I50</f>
        <v>0.08266666671261191</v>
      </c>
    </row>
  </sheetData>
  <mergeCells count="9">
    <mergeCell ref="A1:I1"/>
    <mergeCell ref="A2:I2"/>
    <mergeCell ref="A3:I3"/>
    <mergeCell ref="A21:A22"/>
    <mergeCell ref="B21:B22"/>
    <mergeCell ref="C21:C22"/>
    <mergeCell ref="D21:D22"/>
    <mergeCell ref="E21:H21"/>
    <mergeCell ref="I21:I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Котова Ксения</cp:lastModifiedBy>
  <dcterms:created xsi:type="dcterms:W3CDTF">1996-10-08T23:32:33Z</dcterms:created>
  <dcterms:modified xsi:type="dcterms:W3CDTF">2016-07-19T08:48:46Z</dcterms:modified>
  <cp:category/>
  <cp:version/>
  <cp:contentType/>
  <cp:contentStatus/>
</cp:coreProperties>
</file>