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<sst xmlns="http://schemas.openxmlformats.org/spreadsheetml/2006/main" count="86" uniqueCount="70">
  <si>
    <t>СОГЛАСОВАНО:</t>
  </si>
  <si>
    <t>Совет дома</t>
  </si>
  <si>
    <t>Исп.директор ООО "Управдом"</t>
  </si>
  <si>
    <t>_____________________ /_____________________ кв._____/</t>
  </si>
  <si>
    <t>_______________ А.О.Панченко</t>
  </si>
  <si>
    <t>"______ " ______________ 2016г.</t>
  </si>
  <si>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</si>
  <si>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</si>
  <si>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Вокзальная, 25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</si>
  <si>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</si>
  <si>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</si>
  <si>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</si>
  <si>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</si>
  <si>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обслуживание приборов учета ГВС</t>
  </si>
  <si>
    <t>Сумма годовых начислений на  содержание и обслуживание лифтового хозяйства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</si>
  <si>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</si>
  <si>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</si>
  <si>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</si>
  <si>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</si>
  <si>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</si>
  <si>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 xml:space="preserve"> </t>
  </si>
  <si>
    <t>Тариф по обслуживанию приборов учета ГВС</t>
  </si>
  <si>
    <t>Тариф по содержанию и обслуживанию лифтового хозяйства</t>
  </si>
  <si>
    <t>1эт-2,53         2-9эт-3,61</t>
  </si>
  <si>
    <t>Тариф по вывозу мусора</t>
  </si>
  <si>
    <t>Итого, тариф на содержание</t>
  </si>
  <si>
    <t>1эт-14,78 2-9эт-15,86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</si>
  <si>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</si>
  <si>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</si>
  <si>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</si>
  <si>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</si>
  <si>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</si>
  <si>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</si>
  <si>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</si>
  <si>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</si>
  <si>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</si>
  <si>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</si>
  <si>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</si>
  <si>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</si>
  <si>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</si>
  <si>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</si>
  <si>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</si>
  <si>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</si>
  <si>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</si>
  <si>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</si>
  <si>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</si>
  <si>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</si>
  <si>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</si>
  <si>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</si>
  <si>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Уборка лифтов</t>
  </si>
  <si>
    <t>шт</t>
  </si>
  <si>
    <t>1.9 Дополнительные работы по благоустройству (заказ спецтехники, уход за зелеными насаждениями и т.д.)</t>
  </si>
  <si>
    <t>1.10 Дератизация</t>
  </si>
  <si>
    <t>м2 подвала</t>
  </si>
  <si>
    <t>1.10.1. Дезинсекция</t>
  </si>
  <si>
    <t xml:space="preserve">2. Обслуживание приборов учета </t>
  </si>
  <si>
    <t>2.1 Обслуживание приборов учета тепловой энергии</t>
  </si>
  <si>
    <t>2.2 Обслуживание приборов учета ГВС</t>
  </si>
  <si>
    <t>2.3 Регулировка параметров с/о(автомат.или ручн.)</t>
  </si>
  <si>
    <t>3. Обслуживание лифтового хозяйства</t>
  </si>
  <si>
    <t>3.1 Обслуживание лифтового хозяйства</t>
  </si>
  <si>
    <t>4. Вывоз мусора</t>
  </si>
  <si>
    <t>4.1  Вывоз ТБО</t>
  </si>
  <si>
    <t>4.2 Вывоз КГО</t>
  </si>
  <si>
    <t>5. Прочее:</t>
  </si>
  <si>
    <t>5.1 Комиссия за прием платеж. (3% от опл. за все услуги)</t>
  </si>
  <si>
    <t>5.2 Обязательное страхование гражданской ответственности владельца опасных объектов - лифтов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</si>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</sst>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wrapText="1"/>
    </xf>
    <xf numFmtId="2" fontId="0" fillId="0" borderId="0" xfId="0" applyNumberFormat="1" applyFont="1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2" fontId="0" fillId="3" borderId="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180" fontId="0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" fontId="4" fillId="0" borderId="2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/>
    </xf>
    <xf numFmtId="0" fontId="0" fillId="3" borderId="8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34">
      <selection activeCell="A1" sqref="A1:IV62"/>
    </sheetView>
  </sheetViews>
  <sheetFormatPr defaultColWidth="9.140625" defaultRowHeight="12.75"/>
  <cols>
    <col min="1" max="1" width="40.421875" style="0" customWidth="1"/>
    <col min="2" max="2" width="34.7109375" style="0" customWidth="1"/>
  </cols>
  <sheetData>
    <row r="1" spans="1:9" ht="12.75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2"/>
      <c r="I2" s="1"/>
    </row>
    <row r="3" spans="1:9" ht="12.75">
      <c r="A3" s="3" t="s">
        <v>1</v>
      </c>
      <c r="B3" s="1"/>
      <c r="C3" s="1"/>
      <c r="D3" s="1"/>
      <c r="E3" s="1"/>
      <c r="F3" s="3" t="s">
        <v>2</v>
      </c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2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4" t="s">
        <v>3</v>
      </c>
      <c r="B6" s="1"/>
      <c r="C6" s="1"/>
      <c r="D6" s="1"/>
      <c r="E6" s="1"/>
      <c r="F6" s="1" t="s">
        <v>4</v>
      </c>
      <c r="G6" s="1"/>
      <c r="H6" s="2"/>
      <c r="I6" s="1"/>
    </row>
    <row r="7" spans="1:9" ht="12.75">
      <c r="A7" s="4"/>
      <c r="B7" s="1"/>
      <c r="C7" s="1"/>
      <c r="D7" s="1"/>
      <c r="E7" s="1"/>
      <c r="F7" s="1"/>
      <c r="G7" s="5"/>
      <c r="H7" s="2"/>
      <c r="I7" s="1"/>
    </row>
    <row r="8" spans="1:9" ht="12.75">
      <c r="A8" s="4" t="s">
        <v>3</v>
      </c>
      <c r="B8" s="1"/>
      <c r="C8" s="1"/>
      <c r="D8" s="1"/>
      <c r="E8" s="1"/>
      <c r="F8" s="1" t="s">
        <v>5</v>
      </c>
      <c r="G8" s="1"/>
      <c r="H8" s="2"/>
      <c r="I8" s="1"/>
    </row>
    <row r="9" spans="1:9" ht="12.75">
      <c r="A9" s="4"/>
      <c r="B9" s="1"/>
      <c r="C9" s="1"/>
      <c r="D9" s="1"/>
      <c r="E9" s="1"/>
      <c r="F9" s="1"/>
      <c r="G9" s="1"/>
      <c r="H9" s="2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5" customHeight="1">
      <c r="A11" s="6" t="s">
        <v>6</v>
      </c>
      <c r="B11" s="6"/>
      <c r="C11" s="6"/>
      <c r="D11" s="6"/>
      <c r="E11" s="6"/>
      <c r="F11" s="6"/>
      <c r="G11" s="6"/>
      <c r="H11" s="6"/>
      <c r="I11" s="6"/>
    </row>
    <row r="12" spans="1:9" ht="12.75">
      <c r="A12" s="7" t="s">
        <v>7</v>
      </c>
      <c r="B12" s="7"/>
      <c r="C12" s="7"/>
      <c r="D12" s="7"/>
      <c r="E12" s="7"/>
      <c r="F12" s="7"/>
      <c r="G12" s="7"/>
      <c r="H12" s="7"/>
      <c r="I12" s="7"/>
    </row>
    <row r="13" spans="1:9" ht="12.75">
      <c r="A13" s="7" t="s">
        <v>8</v>
      </c>
      <c r="B13" s="7"/>
      <c r="C13" s="7"/>
      <c r="D13" s="7"/>
      <c r="E13" s="7"/>
      <c r="F13" s="7"/>
      <c r="G13" s="7"/>
      <c r="H13" s="7"/>
      <c r="I13" s="7"/>
    </row>
    <row r="14" spans="1:9" ht="11.2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51">
      <c r="A15" s="9"/>
      <c r="B15" s="10" t="s">
        <v>9</v>
      </c>
      <c r="C15" s="1"/>
      <c r="D15" s="1"/>
      <c r="E15" s="1"/>
      <c r="F15" s="1"/>
      <c r="G15" s="1"/>
      <c r="H15" s="1"/>
      <c r="I15" s="11"/>
    </row>
    <row r="16" spans="1:8" ht="12.75">
      <c r="A16" s="12" t="s">
        <v>10</v>
      </c>
      <c r="B16" s="10">
        <v>0</v>
      </c>
      <c r="C16" s="1"/>
      <c r="D16" s="1"/>
      <c r="E16" s="1"/>
      <c r="F16" s="1"/>
      <c r="G16" s="1"/>
      <c r="H16" s="11"/>
    </row>
    <row r="17" spans="1:8" ht="25.5">
      <c r="A17" s="12" t="s">
        <v>11</v>
      </c>
      <c r="B17" s="13">
        <f>B24*D37*12</f>
        <v>769244.688</v>
      </c>
      <c r="C17" s="1"/>
      <c r="D17" s="1"/>
      <c r="E17" s="1"/>
      <c r="F17" s="1"/>
      <c r="G17" s="1"/>
      <c r="H17" s="11"/>
    </row>
    <row r="18" spans="1:8" ht="25.5">
      <c r="A18" s="12" t="s">
        <v>12</v>
      </c>
      <c r="B18" s="13">
        <f>B25*D48*12</f>
        <v>138731.94</v>
      </c>
      <c r="C18" s="14"/>
      <c r="D18" s="14"/>
      <c r="E18" s="1"/>
      <c r="F18" s="1"/>
      <c r="G18" s="1"/>
      <c r="H18" s="11"/>
    </row>
    <row r="19" spans="1:8" ht="25.5" hidden="1">
      <c r="A19" s="12" t="s">
        <v>13</v>
      </c>
      <c r="B19" s="13">
        <f>B26*D49*12</f>
        <v>0</v>
      </c>
      <c r="C19" s="14"/>
      <c r="D19" s="14"/>
      <c r="E19" s="1"/>
      <c r="F19" s="1"/>
      <c r="G19" s="1"/>
      <c r="H19" s="11"/>
    </row>
    <row r="20" spans="1:8" ht="25.5">
      <c r="A20" s="12" t="s">
        <v>14</v>
      </c>
      <c r="B20" s="13">
        <f>((7144.6*3.61)+(828.5*2.53))*12</f>
        <v>334657.332</v>
      </c>
      <c r="C20" s="1"/>
      <c r="D20" s="1"/>
      <c r="E20" s="1"/>
      <c r="F20" s="1"/>
      <c r="G20" s="1"/>
      <c r="H20" s="11"/>
    </row>
    <row r="21" spans="1:8" ht="12.75">
      <c r="A21" s="12" t="s">
        <v>15</v>
      </c>
      <c r="B21" s="13">
        <f>B28*D54*12</f>
        <v>264069.072</v>
      </c>
      <c r="C21" s="1"/>
      <c r="D21" s="1"/>
      <c r="E21" s="1"/>
      <c r="F21" s="1"/>
      <c r="G21" s="1"/>
      <c r="H21" s="11"/>
    </row>
    <row r="22" spans="1:8" ht="12.75">
      <c r="A22" s="15" t="s">
        <v>16</v>
      </c>
      <c r="B22" s="13">
        <f>(B17+B18+B19+B20+B21)*13%</f>
        <v>195871.39416</v>
      </c>
      <c r="C22" s="1"/>
      <c r="D22" s="1"/>
      <c r="E22" s="1"/>
      <c r="F22" s="1"/>
      <c r="G22" s="1"/>
      <c r="H22" s="11"/>
    </row>
    <row r="23" spans="1:8" ht="12.75">
      <c r="A23" s="16" t="s">
        <v>17</v>
      </c>
      <c r="B23" s="17">
        <f>B16+B17+B18+B19+B20+B21-B22</f>
        <v>1310831.63784</v>
      </c>
      <c r="C23" s="1"/>
      <c r="D23" s="1"/>
      <c r="E23" s="1"/>
      <c r="F23" s="1"/>
      <c r="G23" s="1"/>
      <c r="H23" s="11"/>
    </row>
    <row r="24" spans="1:8" ht="25.5">
      <c r="A24" s="12" t="s">
        <v>18</v>
      </c>
      <c r="B24" s="18">
        <v>8.04</v>
      </c>
      <c r="C24" s="1"/>
      <c r="D24" s="1"/>
      <c r="E24" s="1"/>
      <c r="F24" s="1"/>
      <c r="G24" s="1"/>
      <c r="H24" s="11"/>
    </row>
    <row r="25" spans="1:9" ht="12.75">
      <c r="A25" s="12" t="s">
        <v>19</v>
      </c>
      <c r="B25" s="9">
        <v>1.45</v>
      </c>
      <c r="C25" s="1"/>
      <c r="D25" s="1"/>
      <c r="E25" s="1"/>
      <c r="F25" s="1"/>
      <c r="G25" s="1"/>
      <c r="H25" s="11"/>
      <c r="I25" t="s">
        <v>20</v>
      </c>
    </row>
    <row r="26" spans="1:8" ht="12.75" hidden="1">
      <c r="A26" s="19" t="s">
        <v>21</v>
      </c>
      <c r="B26" s="20">
        <v>0</v>
      </c>
      <c r="C26" s="1"/>
      <c r="D26" s="1"/>
      <c r="E26" s="1"/>
      <c r="F26" s="1"/>
      <c r="G26" s="1"/>
      <c r="H26" s="11"/>
    </row>
    <row r="27" spans="1:8" ht="25.5">
      <c r="A27" s="12" t="s">
        <v>22</v>
      </c>
      <c r="B27" s="21" t="s">
        <v>23</v>
      </c>
      <c r="C27" s="1"/>
      <c r="D27" s="22"/>
      <c r="E27" s="1"/>
      <c r="F27" s="1"/>
      <c r="G27" s="1"/>
      <c r="H27" s="11"/>
    </row>
    <row r="28" spans="1:8" ht="12.75">
      <c r="A28" s="12" t="s">
        <v>24</v>
      </c>
      <c r="B28" s="9">
        <v>2.76</v>
      </c>
      <c r="C28" s="1"/>
      <c r="D28" s="22"/>
      <c r="E28" s="1"/>
      <c r="F28" s="1"/>
      <c r="G28" s="1"/>
      <c r="H28" s="11"/>
    </row>
    <row r="29" spans="1:8" ht="25.5">
      <c r="A29" s="16" t="s">
        <v>25</v>
      </c>
      <c r="B29" s="23" t="s">
        <v>26</v>
      </c>
      <c r="C29" s="1"/>
      <c r="D29" s="1"/>
      <c r="E29" s="1"/>
      <c r="F29" s="1"/>
      <c r="G29" s="1"/>
      <c r="H29" s="11"/>
    </row>
    <row r="30" spans="1:8" s="27" customFormat="1" ht="12.75">
      <c r="A30" s="24"/>
      <c r="B30" s="25">
        <v>4.77</v>
      </c>
      <c r="C30" s="1"/>
      <c r="D30" s="1"/>
      <c r="E30" s="1"/>
      <c r="F30" s="1"/>
      <c r="G30" s="1"/>
      <c r="H30" s="26"/>
    </row>
    <row r="31" spans="1:9" ht="12.75">
      <c r="A31" s="28" t="s">
        <v>27</v>
      </c>
      <c r="B31" s="29" t="s">
        <v>28</v>
      </c>
      <c r="C31" s="29" t="s">
        <v>29</v>
      </c>
      <c r="D31" s="29" t="s">
        <v>30</v>
      </c>
      <c r="E31" s="30" t="s">
        <v>31</v>
      </c>
      <c r="F31" s="30"/>
      <c r="G31" s="30"/>
      <c r="H31" s="31"/>
      <c r="I31" s="28" t="s">
        <v>32</v>
      </c>
    </row>
    <row r="32" spans="1:9" ht="12.75">
      <c r="A32" s="28"/>
      <c r="B32" s="32"/>
      <c r="C32" s="32"/>
      <c r="D32" s="32"/>
      <c r="E32" s="9" t="s">
        <v>33</v>
      </c>
      <c r="F32" s="9" t="s">
        <v>34</v>
      </c>
      <c r="G32" s="9" t="s">
        <v>35</v>
      </c>
      <c r="H32" s="9" t="s">
        <v>36</v>
      </c>
      <c r="I32" s="28"/>
    </row>
    <row r="33" spans="1:9" ht="12.75">
      <c r="A33" s="33" t="s">
        <v>37</v>
      </c>
      <c r="B33" s="34"/>
      <c r="C33" s="34"/>
      <c r="D33" s="34"/>
      <c r="E33" s="9"/>
      <c r="F33" s="9"/>
      <c r="G33" s="9"/>
      <c r="H33" s="9"/>
      <c r="I33" s="34"/>
    </row>
    <row r="34" spans="1:9" ht="25.5">
      <c r="A34" s="35" t="s">
        <v>38</v>
      </c>
      <c r="B34" s="10" t="s">
        <v>39</v>
      </c>
      <c r="C34" s="9">
        <v>0.4</v>
      </c>
      <c r="D34" s="36">
        <v>7973.1</v>
      </c>
      <c r="E34" s="13">
        <f>C34*D34*3</f>
        <v>9567.720000000001</v>
      </c>
      <c r="F34" s="13">
        <f>C34*D34*3</f>
        <v>9567.720000000001</v>
      </c>
      <c r="G34" s="13">
        <f>C34*D34*3</f>
        <v>9567.720000000001</v>
      </c>
      <c r="H34" s="13">
        <f>C34*D34*3</f>
        <v>9567.720000000001</v>
      </c>
      <c r="I34" s="13">
        <f>SUM(E34:H34)</f>
        <v>38270.880000000005</v>
      </c>
    </row>
    <row r="35" spans="1:9" ht="38.25">
      <c r="A35" s="37" t="s">
        <v>40</v>
      </c>
      <c r="B35" s="10" t="s">
        <v>41</v>
      </c>
      <c r="C35" s="9"/>
      <c r="D35" s="18"/>
      <c r="E35" s="13">
        <f>I35/4</f>
        <v>14100</v>
      </c>
      <c r="F35" s="13">
        <f>I35/4</f>
        <v>14100</v>
      </c>
      <c r="G35" s="13">
        <f>I35/4</f>
        <v>14100</v>
      </c>
      <c r="H35" s="13">
        <f>I35/4</f>
        <v>14100</v>
      </c>
      <c r="I35" s="13">
        <v>56400</v>
      </c>
    </row>
    <row r="36" spans="1:9" ht="25.5">
      <c r="A36" s="35" t="s">
        <v>42</v>
      </c>
      <c r="B36" s="10" t="s">
        <v>39</v>
      </c>
      <c r="C36" s="9">
        <v>0.83</v>
      </c>
      <c r="D36" s="18">
        <f>D34</f>
        <v>7973.1</v>
      </c>
      <c r="E36" s="13">
        <f>C36*D36*3</f>
        <v>19853.019</v>
      </c>
      <c r="F36" s="13">
        <f>C36*D36*3</f>
        <v>19853.019</v>
      </c>
      <c r="G36" s="13">
        <f>C36*D36*3</f>
        <v>19853.019</v>
      </c>
      <c r="H36" s="13">
        <f>C36*D36*3</f>
        <v>19853.019</v>
      </c>
      <c r="I36" s="13">
        <f>SUM(E36:H36)</f>
        <v>79412.076</v>
      </c>
    </row>
    <row r="37" spans="1:9" ht="25.5">
      <c r="A37" s="35" t="s">
        <v>43</v>
      </c>
      <c r="B37" s="10" t="s">
        <v>39</v>
      </c>
      <c r="C37" s="9">
        <v>1.1</v>
      </c>
      <c r="D37" s="18">
        <f>D34</f>
        <v>7973.1</v>
      </c>
      <c r="E37" s="13">
        <f>C37*D37*3</f>
        <v>26311.230000000003</v>
      </c>
      <c r="F37" s="13">
        <f>C37*D37*3</f>
        <v>26311.230000000003</v>
      </c>
      <c r="G37" s="13">
        <f>C37*D37*3</f>
        <v>26311.230000000003</v>
      </c>
      <c r="H37" s="13">
        <f>C37*D37*3</f>
        <v>26311.230000000003</v>
      </c>
      <c r="I37" s="13">
        <f>SUM(E37:H37)</f>
        <v>105244.92000000001</v>
      </c>
    </row>
    <row r="38" spans="1:9" ht="25.5">
      <c r="A38" s="38" t="s">
        <v>44</v>
      </c>
      <c r="B38" s="10" t="s">
        <v>39</v>
      </c>
      <c r="C38" s="9">
        <v>0.06</v>
      </c>
      <c r="D38" s="18">
        <f>D34</f>
        <v>7973.1</v>
      </c>
      <c r="E38" s="13">
        <f>C38*D38*3</f>
        <v>1435.1580000000001</v>
      </c>
      <c r="F38" s="13">
        <f>C38*D38*3</f>
        <v>1435.1580000000001</v>
      </c>
      <c r="G38" s="13">
        <f>C38*D38*3</f>
        <v>1435.1580000000001</v>
      </c>
      <c r="H38" s="13">
        <f>C38*D38*3</f>
        <v>1435.1580000000001</v>
      </c>
      <c r="I38" s="13">
        <f>SUM(E38:H38)</f>
        <v>5740.6320000000005</v>
      </c>
    </row>
    <row r="39" spans="1:9" ht="25.5">
      <c r="A39" s="35" t="s">
        <v>45</v>
      </c>
      <c r="B39" s="10" t="s">
        <v>39</v>
      </c>
      <c r="C39" s="9">
        <v>0.9</v>
      </c>
      <c r="D39" s="18">
        <f>D34</f>
        <v>7973.1</v>
      </c>
      <c r="E39" s="13">
        <f>C39*D39*3</f>
        <v>21527.370000000003</v>
      </c>
      <c r="F39" s="13">
        <f>C39*D39*3</f>
        <v>21527.370000000003</v>
      </c>
      <c r="G39" s="13">
        <f>C39*D39*3</f>
        <v>21527.370000000003</v>
      </c>
      <c r="H39" s="13">
        <f>C39*D39*3</f>
        <v>21527.370000000003</v>
      </c>
      <c r="I39" s="13">
        <f>SUM(E39:H39)</f>
        <v>86109.48000000001</v>
      </c>
    </row>
    <row r="40" spans="1:9" ht="25.5">
      <c r="A40" s="39" t="s">
        <v>46</v>
      </c>
      <c r="B40" s="9" t="s">
        <v>41</v>
      </c>
      <c r="C40" s="9"/>
      <c r="D40" s="13"/>
      <c r="E40" s="13">
        <f>I40/4</f>
        <v>6911.25</v>
      </c>
      <c r="F40" s="13">
        <f>I40/4</f>
        <v>6911.25</v>
      </c>
      <c r="G40" s="13">
        <f>I40/4</f>
        <v>6911.25</v>
      </c>
      <c r="H40" s="13">
        <f>I40/4</f>
        <v>6911.25</v>
      </c>
      <c r="I40" s="13">
        <v>27645</v>
      </c>
    </row>
    <row r="41" spans="1:9" ht="25.5">
      <c r="A41" s="35" t="s">
        <v>47</v>
      </c>
      <c r="B41" s="10" t="s">
        <v>39</v>
      </c>
      <c r="C41" s="9">
        <v>1.15</v>
      </c>
      <c r="D41" s="18">
        <f>D34</f>
        <v>7973.1</v>
      </c>
      <c r="E41" s="13">
        <f>C41*D41*3</f>
        <v>27507.195</v>
      </c>
      <c r="F41" s="13">
        <f>C41*D41*3</f>
        <v>27507.195</v>
      </c>
      <c r="G41" s="13">
        <f>C41*D41*3</f>
        <v>27507.195</v>
      </c>
      <c r="H41" s="13">
        <f>C41*D41*3</f>
        <v>27507.195</v>
      </c>
      <c r="I41" s="13">
        <f>SUM(E41:H41)</f>
        <v>110028.78</v>
      </c>
    </row>
    <row r="42" spans="1:9" ht="25.5">
      <c r="A42" s="35" t="s">
        <v>48</v>
      </c>
      <c r="B42" s="10" t="s">
        <v>39</v>
      </c>
      <c r="C42" s="9">
        <v>1</v>
      </c>
      <c r="D42" s="18">
        <f>D34</f>
        <v>7973.1</v>
      </c>
      <c r="E42" s="13">
        <f>C42*D42*3</f>
        <v>23919.300000000003</v>
      </c>
      <c r="F42" s="13">
        <f>C42*D42*3</f>
        <v>23919.300000000003</v>
      </c>
      <c r="G42" s="13">
        <f>C42*D42*3</f>
        <v>23919.300000000003</v>
      </c>
      <c r="H42" s="13">
        <f>C42*D42*3</f>
        <v>23919.300000000003</v>
      </c>
      <c r="I42" s="13">
        <f>SUM(E42:H42)</f>
        <v>95677.20000000001</v>
      </c>
    </row>
    <row r="43" spans="1:9" s="27" customFormat="1" ht="12.75">
      <c r="A43" s="40" t="s">
        <v>49</v>
      </c>
      <c r="B43" s="41" t="s">
        <v>50</v>
      </c>
      <c r="C43" s="42">
        <v>250</v>
      </c>
      <c r="D43" s="43">
        <v>4</v>
      </c>
      <c r="E43" s="43">
        <f>C43*D43*3</f>
        <v>3000</v>
      </c>
      <c r="F43" s="43">
        <f>C43*D43*3</f>
        <v>3000</v>
      </c>
      <c r="G43" s="43">
        <f>C43*D43*3</f>
        <v>3000</v>
      </c>
      <c r="H43" s="43">
        <f>C43*D43*3</f>
        <v>3000</v>
      </c>
      <c r="I43" s="43">
        <f>SUM(E43:H43)</f>
        <v>12000</v>
      </c>
    </row>
    <row r="44" spans="1:9" s="27" customFormat="1" ht="25.5">
      <c r="A44" s="39" t="s">
        <v>51</v>
      </c>
      <c r="B44" s="9" t="s">
        <v>41</v>
      </c>
      <c r="C44" s="9"/>
      <c r="D44" s="13"/>
      <c r="E44" s="13">
        <f>I44/4</f>
        <v>6096</v>
      </c>
      <c r="F44" s="13">
        <f>I44/4</f>
        <v>6096</v>
      </c>
      <c r="G44" s="13">
        <f>I44/4</f>
        <v>6096</v>
      </c>
      <c r="H44" s="13">
        <f>I44/4</f>
        <v>6096</v>
      </c>
      <c r="I44" s="13">
        <v>24384</v>
      </c>
    </row>
    <row r="45" spans="1:9" s="27" customFormat="1" ht="12.75">
      <c r="A45" s="40" t="s">
        <v>52</v>
      </c>
      <c r="B45" s="44" t="s">
        <v>53</v>
      </c>
      <c r="C45" s="42">
        <v>2</v>
      </c>
      <c r="D45" s="43">
        <v>1000</v>
      </c>
      <c r="E45" s="43"/>
      <c r="F45" s="43">
        <f>C45*D45/2</f>
        <v>1000</v>
      </c>
      <c r="G45" s="43"/>
      <c r="H45" s="43">
        <f>C45*D45/2</f>
        <v>1000</v>
      </c>
      <c r="I45" s="43">
        <f>F45+H45</f>
        <v>2000</v>
      </c>
    </row>
    <row r="46" spans="1:9" s="27" customFormat="1" ht="12.75">
      <c r="A46" s="45" t="s">
        <v>54</v>
      </c>
      <c r="B46" s="44" t="s">
        <v>53</v>
      </c>
      <c r="C46" s="42">
        <v>2</v>
      </c>
      <c r="D46" s="43">
        <v>1000</v>
      </c>
      <c r="E46" s="43"/>
      <c r="F46" s="43">
        <f>C46*D46/2</f>
        <v>1000</v>
      </c>
      <c r="G46" s="43"/>
      <c r="H46" s="43">
        <f>C46*D46/2</f>
        <v>1000</v>
      </c>
      <c r="I46" s="43">
        <f>F46+H46</f>
        <v>2000</v>
      </c>
    </row>
    <row r="47" spans="1:9" s="27" customFormat="1" ht="12.75">
      <c r="A47" s="46" t="s">
        <v>55</v>
      </c>
      <c r="B47" s="47"/>
      <c r="C47" s="9"/>
      <c r="D47" s="13"/>
      <c r="E47" s="13"/>
      <c r="F47" s="13"/>
      <c r="G47" s="13"/>
      <c r="H47" s="13"/>
      <c r="I47" s="13"/>
    </row>
    <row r="48" spans="1:9" s="27" customFormat="1" ht="25.5">
      <c r="A48" s="40" t="s">
        <v>56</v>
      </c>
      <c r="B48" s="41" t="s">
        <v>39</v>
      </c>
      <c r="C48" s="42">
        <v>0.76</v>
      </c>
      <c r="D48" s="48">
        <f>D34</f>
        <v>7973.1</v>
      </c>
      <c r="E48" s="43">
        <f>C48*D48*3</f>
        <v>18178.668</v>
      </c>
      <c r="F48" s="43">
        <f>C48*D48*3</f>
        <v>18178.668</v>
      </c>
      <c r="G48" s="43">
        <f>C48*D48*3</f>
        <v>18178.668</v>
      </c>
      <c r="H48" s="43">
        <f>C48*D48*3</f>
        <v>18178.668</v>
      </c>
      <c r="I48" s="43">
        <f>SUM(E48:H48)</f>
        <v>72714.672</v>
      </c>
    </row>
    <row r="49" spans="1:9" s="27" customFormat="1" ht="12.75" hidden="1">
      <c r="A49" s="45" t="s">
        <v>57</v>
      </c>
      <c r="B49" s="41"/>
      <c r="C49" s="49">
        <v>0</v>
      </c>
      <c r="D49" s="48">
        <f>D34</f>
        <v>7973.1</v>
      </c>
      <c r="E49" s="43">
        <f>C49*D49*3</f>
        <v>0</v>
      </c>
      <c r="F49" s="43">
        <f>C49*D49*3</f>
        <v>0</v>
      </c>
      <c r="G49" s="43">
        <f>C49*D49*3</f>
        <v>0</v>
      </c>
      <c r="H49" s="43">
        <f>C49*D49*3</f>
        <v>0</v>
      </c>
      <c r="I49" s="43">
        <f>SUM(E49:H49)</f>
        <v>0</v>
      </c>
    </row>
    <row r="50" spans="1:9" s="27" customFormat="1" ht="12.75">
      <c r="A50" s="50" t="s">
        <v>58</v>
      </c>
      <c r="B50" s="10"/>
      <c r="C50" s="9">
        <v>0.44</v>
      </c>
      <c r="D50" s="51">
        <f>D34</f>
        <v>7973.1</v>
      </c>
      <c r="E50" s="13">
        <f>C50*D50*3</f>
        <v>10524.492</v>
      </c>
      <c r="F50" s="13">
        <f>C50*D50*3</f>
        <v>10524.492</v>
      </c>
      <c r="G50" s="13">
        <f>C50*D50*3</f>
        <v>10524.492</v>
      </c>
      <c r="H50" s="13">
        <f>C50*D50*3</f>
        <v>10524.492</v>
      </c>
      <c r="I50" s="13">
        <f>SUM(E50:H50)</f>
        <v>42097.968</v>
      </c>
    </row>
    <row r="51" spans="1:9" s="27" customFormat="1" ht="12.75">
      <c r="A51" s="46" t="s">
        <v>59</v>
      </c>
      <c r="B51" s="10"/>
      <c r="C51" s="9"/>
      <c r="D51" s="51"/>
      <c r="E51" s="13"/>
      <c r="F51" s="13"/>
      <c r="G51" s="13"/>
      <c r="H51" s="13"/>
      <c r="I51" s="13"/>
    </row>
    <row r="52" spans="1:9" s="27" customFormat="1" ht="25.5">
      <c r="A52" s="35" t="s">
        <v>60</v>
      </c>
      <c r="B52" s="10" t="s">
        <v>39</v>
      </c>
      <c r="C52" s="9">
        <v>2.8</v>
      </c>
      <c r="D52" s="51">
        <f>D34</f>
        <v>7973.1</v>
      </c>
      <c r="E52" s="13">
        <f>C52*D52*3</f>
        <v>66974.04000000001</v>
      </c>
      <c r="F52" s="13">
        <f>C52*D52*3</f>
        <v>66974.04000000001</v>
      </c>
      <c r="G52" s="13">
        <f>C52*D52*3</f>
        <v>66974.04000000001</v>
      </c>
      <c r="H52" s="13">
        <f>C52*D52*3</f>
        <v>66974.04000000001</v>
      </c>
      <c r="I52" s="13">
        <f>SUM(E52:H52)</f>
        <v>267896.16000000003</v>
      </c>
    </row>
    <row r="53" spans="1:9" s="27" customFormat="1" ht="12.75">
      <c r="A53" s="52" t="s">
        <v>61</v>
      </c>
      <c r="B53" s="53"/>
      <c r="C53" s="20"/>
      <c r="D53" s="54"/>
      <c r="E53" s="55"/>
      <c r="F53" s="55"/>
      <c r="G53" s="55"/>
      <c r="H53" s="55"/>
      <c r="I53" s="55"/>
    </row>
    <row r="54" spans="1:9" s="27" customFormat="1" ht="25.5">
      <c r="A54" s="52" t="s">
        <v>62</v>
      </c>
      <c r="B54" s="53" t="s">
        <v>39</v>
      </c>
      <c r="C54" s="20">
        <v>2.38</v>
      </c>
      <c r="D54" s="54">
        <f>D34</f>
        <v>7973.1</v>
      </c>
      <c r="E54" s="55">
        <f>C54*D54*3</f>
        <v>56927.933999999994</v>
      </c>
      <c r="F54" s="55">
        <f>C54*D54*3</f>
        <v>56927.933999999994</v>
      </c>
      <c r="G54" s="55">
        <f>C54*D54*3</f>
        <v>56927.933999999994</v>
      </c>
      <c r="H54" s="55">
        <f>C54*D54*3</f>
        <v>56927.933999999994</v>
      </c>
      <c r="I54" s="55">
        <f>SUM(E54:H54)</f>
        <v>227711.73599999998</v>
      </c>
    </row>
    <row r="55" spans="1:9" s="27" customFormat="1" ht="25.5" hidden="1">
      <c r="A55" s="56" t="s">
        <v>63</v>
      </c>
      <c r="B55" s="53" t="s">
        <v>39</v>
      </c>
      <c r="C55" s="20">
        <v>0</v>
      </c>
      <c r="D55" s="54">
        <f>D34</f>
        <v>7973.1</v>
      </c>
      <c r="E55" s="55">
        <f>C55*D55*3</f>
        <v>0</v>
      </c>
      <c r="F55" s="55">
        <f>C55*D55*3</f>
        <v>0</v>
      </c>
      <c r="G55" s="55">
        <f>C55*D55*3</f>
        <v>0</v>
      </c>
      <c r="H55" s="55">
        <f>C55*D55*3</f>
        <v>0</v>
      </c>
      <c r="I55" s="55">
        <f>SUM(E55:H55)</f>
        <v>0</v>
      </c>
    </row>
    <row r="56" spans="1:9" s="27" customFormat="1" ht="12.75">
      <c r="A56" s="46" t="s">
        <v>64</v>
      </c>
      <c r="B56" s="34"/>
      <c r="C56" s="9"/>
      <c r="D56" s="13"/>
      <c r="E56" s="57"/>
      <c r="F56" s="57"/>
      <c r="G56" s="57"/>
      <c r="H56" s="57"/>
      <c r="I56" s="13"/>
    </row>
    <row r="57" spans="1:9" s="27" customFormat="1" ht="12.75">
      <c r="A57" s="39" t="s">
        <v>65</v>
      </c>
      <c r="B57" s="34"/>
      <c r="C57" s="9"/>
      <c r="D57" s="13"/>
      <c r="E57" s="13">
        <f>I57/4</f>
        <v>12591.25</v>
      </c>
      <c r="F57" s="13">
        <f>I57/4</f>
        <v>12591.25</v>
      </c>
      <c r="G57" s="13">
        <f>I57/4</f>
        <v>12591.25</v>
      </c>
      <c r="H57" s="13">
        <f>I57/4</f>
        <v>12591.25</v>
      </c>
      <c r="I57" s="13">
        <v>50365</v>
      </c>
    </row>
    <row r="58" spans="1:9" s="27" customFormat="1" ht="25.5">
      <c r="A58" s="58" t="s">
        <v>66</v>
      </c>
      <c r="B58" s="59"/>
      <c r="C58" s="43">
        <f>77000/60</f>
        <v>1283.3333333333333</v>
      </c>
      <c r="D58" s="43">
        <v>4</v>
      </c>
      <c r="E58" s="43">
        <f>C58*D58</f>
        <v>5133.333333333333</v>
      </c>
      <c r="F58" s="43"/>
      <c r="G58" s="43"/>
      <c r="H58" s="43"/>
      <c r="I58" s="43">
        <f>E58</f>
        <v>5133.333333333333</v>
      </c>
    </row>
    <row r="59" spans="1:9" s="27" customFormat="1" ht="12.75">
      <c r="A59" s="46" t="s">
        <v>67</v>
      </c>
      <c r="B59" s="34"/>
      <c r="C59" s="9"/>
      <c r="D59" s="18"/>
      <c r="E59" s="60">
        <f>SUM(E34:E58)</f>
        <v>330557.95933333336</v>
      </c>
      <c r="F59" s="60">
        <f>SUM(F34:F58)</f>
        <v>327424.62600000005</v>
      </c>
      <c r="G59" s="60">
        <f>SUM(G34:G58)</f>
        <v>325424.62600000005</v>
      </c>
      <c r="H59" s="60">
        <f>SUM(H34:H58)</f>
        <v>327424.62600000005</v>
      </c>
      <c r="I59" s="60">
        <f>SUM(I34:I58)</f>
        <v>1310831.8373333334</v>
      </c>
    </row>
    <row r="60" spans="1:9" s="27" customFormat="1" ht="12.75">
      <c r="A60" s="15" t="s">
        <v>16</v>
      </c>
      <c r="B60" s="34"/>
      <c r="C60" s="9"/>
      <c r="D60" s="61"/>
      <c r="E60" s="13">
        <f>I60/4</f>
        <v>48967.84854</v>
      </c>
      <c r="F60" s="13">
        <f>I60/4</f>
        <v>48967.84854</v>
      </c>
      <c r="G60" s="13">
        <f>I60/4</f>
        <v>48967.84854</v>
      </c>
      <c r="H60" s="13">
        <f>I60/4</f>
        <v>48967.84854</v>
      </c>
      <c r="I60" s="60">
        <f>B22</f>
        <v>195871.39416</v>
      </c>
    </row>
    <row r="61" spans="1:9" s="27" customFormat="1" ht="12.75">
      <c r="A61" s="62" t="s">
        <v>68</v>
      </c>
      <c r="B61" s="34"/>
      <c r="C61" s="9"/>
      <c r="D61" s="61"/>
      <c r="E61" s="60">
        <f>SUM(E59:E60)</f>
        <v>379525.80787333334</v>
      </c>
      <c r="F61" s="60">
        <f>SUM(F59:F60)</f>
        <v>376392.47454</v>
      </c>
      <c r="G61" s="60">
        <f>SUM(G59:G60)</f>
        <v>374392.47454</v>
      </c>
      <c r="H61" s="60">
        <f>SUM(H59:H60)</f>
        <v>376392.47454</v>
      </c>
      <c r="I61" s="60">
        <f>I59+I60</f>
        <v>1506703.2314933334</v>
      </c>
    </row>
    <row r="62" spans="1:9" s="27" customFormat="1" ht="12.75">
      <c r="A62" s="63" t="s">
        <v>69</v>
      </c>
      <c r="B62" s="64"/>
      <c r="C62" s="65"/>
      <c r="D62" s="64"/>
      <c r="E62" s="66"/>
      <c r="F62" s="66"/>
      <c r="G62" s="66"/>
      <c r="H62" s="66"/>
      <c r="I62" s="67">
        <f>B23-I59</f>
        <v>-0.1994933334644884</v>
      </c>
    </row>
  </sheetData>
  <mergeCells count="9">
    <mergeCell ref="A11:I11"/>
    <mergeCell ref="A12:I12"/>
    <mergeCell ref="A13:I13"/>
    <mergeCell ref="A31:A32"/>
    <mergeCell ref="B31:B32"/>
    <mergeCell ref="C31:C32"/>
    <mergeCell ref="D31:D32"/>
    <mergeCell ref="E31:H31"/>
    <mergeCell ref="I31:I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2016-07-19T08:45:16Z</dcterms:modified>
  <cp:category/>
  <cp:version/>
  <cp:contentType/>
  <cp:contentStatus/>
</cp:coreProperties>
</file>