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<sst xmlns="http://schemas.openxmlformats.org/spreadsheetml/2006/main" count="68" uniqueCount="59">
  <si>
    <t>_____________________ /_____________________ кв._____/</t>
  </si>
  <si>
    <t>работ по содержанию общего имущества жилого дома</t>
  </si>
  <si>
    <t>Содержание общего имущества, руб.</t>
  </si>
  <si>
    <t>Остаток на 01.01.2014г.</t>
  </si>
  <si>
    <t>Тариф по вывозу мусора</t>
  </si>
  <si>
    <t>Наименование работ</t>
  </si>
  <si>
    <t>Ед.измер.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</si>
  <si>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</si>
  <si>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</si>
  <si>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</si>
  <si>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</si>
  <si>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</si>
  <si>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</si>
  <si>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</si>
  <si>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</si>
  <si>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</si>
  <si>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1.1. Обслуживание конструктивных элементов</t>
  </si>
  <si>
    <t>1.2. Обслуживание электрооборудования</t>
  </si>
  <si>
    <t>м2 общей площади</t>
  </si>
  <si>
    <t>1.4. Аварийное обслуживание</t>
  </si>
  <si>
    <t>лиц.сч.</t>
  </si>
  <si>
    <t>Итого:</t>
  </si>
  <si>
    <t>ВСЕГО:</t>
  </si>
  <si>
    <t>Переходящий остаток</t>
  </si>
  <si>
    <t>Организационно-технические услуги 10 %</t>
  </si>
  <si>
    <t>Старший по дому</t>
  </si>
  <si>
    <t>СОГЛАСОВАНО:</t>
  </si>
  <si>
    <t>1.3. Обслуживание инженерного оборудования</t>
  </si>
  <si>
    <t>Сумма на выполнение работ</t>
  </si>
  <si>
    <t>5.2. Единый минимальный налог</t>
  </si>
  <si>
    <t>5.1. Комиссия за прием платежей (3% от оплаты за все услуги)</t>
  </si>
  <si>
    <t>5. Прочее:</t>
  </si>
  <si>
    <t>4. Вывоз мусора:</t>
  </si>
  <si>
    <t>м2 подвала</t>
  </si>
  <si>
    <t>1.7. Уборка лестничных клеток</t>
  </si>
  <si>
    <t>1.6. Уборка придомовой территории</t>
  </si>
  <si>
    <t>1.5. Материалы на мелкий ремонт и аварийное обслуживание</t>
  </si>
  <si>
    <t xml:space="preserve">Тариф по обслуживанию приборов учета тепловой энергии </t>
  </si>
  <si>
    <t>Сумма годовых начислений на вывоз мусора</t>
  </si>
  <si>
    <t>Сумма годовых начислений на обслуживание приборов учета тепловой энергии</t>
  </si>
  <si>
    <t>Сумма годовых начислений на тех.обслуживание помещений общего пользования</t>
  </si>
  <si>
    <t>Исполнительный директор ООО "Управдом"</t>
  </si>
  <si>
    <t>4.1. Вывоз мусора</t>
  </si>
  <si>
    <t xml:space="preserve">Итого, тариф на содержание </t>
  </si>
  <si>
    <t>Тариф по тех.обслуживанию помещений общего пользования</t>
  </si>
  <si>
    <t>5.4. Затраты на печать квитанций и обработку платежей</t>
  </si>
  <si>
    <t>5.3. Сброс теплофикационной воды при подготовке системы отопления</t>
  </si>
  <si>
    <t>3. Обслуживание приборов учета тепловой энергии:</t>
  </si>
  <si>
    <t>стояк</t>
  </si>
  <si>
    <t>2.1. Обслуживание газового оборудования</t>
  </si>
  <si>
    <t>2. Обслуживание газового оборудования:</t>
  </si>
  <si>
    <t>1.9. Дератизация</t>
  </si>
  <si>
    <t>1.8. Дополнительные работы по благоустройству (заказ спецтехники, уход за зелеными насаждениями и т.д.)</t>
  </si>
  <si>
    <t>м.п.</t>
  </si>
  <si>
    <t xml:space="preserve">3.1. Обслуживание приборов учета тепловой энергии </t>
  </si>
  <si>
    <t>Дополнительные доходы дома</t>
  </si>
  <si>
    <r>
      <t xml:space="preserve">по адресу: </t>
    </r>
    <r>
      <rPr>
        <b/>
        <sz val="10"/>
        <rFont val="Arial"/>
        <family val="2"/>
      </rPr>
      <t>пер. Новый, 1</t>
    </r>
  </si>
  <si>
    <t>План на 2014год</t>
  </si>
  <si>
    <t>_____________________ А.О.Панченко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</si>
</sst>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" xfId="0" applyFont="1" applyFill="1" applyBorder="1" applyAlignment="1" quotePrefix="1">
      <alignment horizontal="left"/>
    </xf>
    <xf numFmtId="0" fontId="0" fillId="0" borderId="1" xfId="0" applyFont="1" applyFill="1" applyBorder="1" applyAlignment="1" quotePrefix="1">
      <alignment horizontal="left" wrapText="1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2" fontId="0" fillId="0" borderId="1" xfId="0" applyNumberFormat="1" applyFont="1" applyFill="1" applyBorder="1" applyAlignment="1">
      <alignment horizontal="left" vertical="top" wrapText="1"/>
    </xf>
    <xf numFmtId="0" fontId="0" fillId="0" borderId="1" xfId="0" applyFill="1" applyBorder="1" applyAlignment="1">
      <alignment vertical="top" wrapText="1"/>
    </xf>
    <xf numFmtId="0" fontId="1" fillId="2" borderId="1" xfId="0" applyFont="1" applyFill="1" applyBorder="1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3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/>
    </xf>
    <xf numFmtId="0" fontId="0" fillId="0" borderId="0" xfId="0" applyFill="1" applyAlignment="1" quotePrefix="1">
      <alignment horizontal="left"/>
    </xf>
    <xf numFmtId="4" fontId="1" fillId="2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right" wrapText="1"/>
    </xf>
    <xf numFmtId="3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3" fontId="1" fillId="2" borderId="1" xfId="0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0" fontId="1" fillId="0" borderId="1" xfId="0" applyFont="1" applyFill="1" applyBorder="1" applyAlignment="1">
      <alignment horizontal="left" vertical="top"/>
    </xf>
    <xf numFmtId="180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2" fontId="0" fillId="0" borderId="1" xfId="0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 quotePrefix="1">
      <alignment horizont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 quotePrefix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4" fontId="0" fillId="0" borderId="0" xfId="0" applyNumberFormat="1" applyFont="1" applyFill="1" applyAlignment="1">
      <alignment/>
    </xf>
    <xf numFmtId="0" fontId="0" fillId="0" borderId="1" xfId="0" applyFont="1" applyFill="1" applyBorder="1" applyAlignment="1" quotePrefix="1">
      <alignment horizontal="left" wrapText="1"/>
    </xf>
    <xf numFmtId="3" fontId="1" fillId="2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 quotePrefix="1">
      <alignment horizontal="left"/>
    </xf>
    <xf numFmtId="2" fontId="0" fillId="0" borderId="1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Alignment="1" quotePrefix="1">
      <alignment horizontal="center"/>
    </xf>
    <xf numFmtId="0" fontId="1" fillId="0" borderId="0" xfId="0" applyFont="1" applyFill="1" applyAlignment="1" quotePrefix="1">
      <alignment horizontal="center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 quotePrefix="1">
      <alignment horizontal="left"/>
    </xf>
    <xf numFmtId="0" fontId="3" fillId="0" borderId="0" xfId="0" applyFont="1" applyFill="1" applyAlignment="1">
      <alignment wrapText="1"/>
    </xf>
    <xf numFmtId="0" fontId="0" fillId="0" borderId="0" xfId="0" applyFont="1" applyFill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 topLeftCell="A34">
      <selection activeCell="J17" sqref="J17"/>
    </sheetView>
  </sheetViews>
  <sheetFormatPr defaultColWidth="9.140625" defaultRowHeight="12.75"/>
  <cols>
    <col min="1" max="1" width="47.7109375" style="0" customWidth="1"/>
    <col min="2" max="2" width="14.140625" style="0" customWidth="1"/>
  </cols>
  <sheetData>
    <row r="1" spans="1:9" ht="12.75">
      <c r="A1" s="10" t="s">
        <v>26</v>
      </c>
      <c r="B1" s="10"/>
      <c r="C1" s="10"/>
      <c r="D1" s="10"/>
      <c r="E1" s="9"/>
      <c r="F1" s="23" t="s">
        <v>26</v>
      </c>
      <c r="G1" s="23"/>
      <c r="H1" s="23"/>
      <c r="I1" s="9"/>
    </row>
    <row r="2" spans="1:9" ht="12.75">
      <c r="A2" s="10"/>
      <c r="B2" s="10"/>
      <c r="C2" s="10"/>
      <c r="D2" s="10"/>
      <c r="E2" s="9"/>
      <c r="F2" s="9"/>
      <c r="G2" s="9"/>
      <c r="H2" s="22"/>
      <c r="I2" s="9"/>
    </row>
    <row r="3" spans="1:9" ht="12.75">
      <c r="A3" s="19" t="s">
        <v>25</v>
      </c>
      <c r="B3" s="10"/>
      <c r="C3" s="10"/>
      <c r="D3" s="24" t="s">
        <v>41</v>
      </c>
      <c r="E3" s="24"/>
      <c r="F3" s="24"/>
      <c r="G3" s="24"/>
      <c r="H3" s="24"/>
      <c r="I3" s="24"/>
    </row>
    <row r="4" spans="1:9" ht="12.75">
      <c r="A4" s="10"/>
      <c r="B4" s="10"/>
      <c r="C4" s="10"/>
      <c r="D4" s="10"/>
      <c r="E4" s="9"/>
      <c r="F4" s="9"/>
      <c r="G4" s="9"/>
      <c r="H4" s="22"/>
      <c r="I4" s="9"/>
    </row>
    <row r="5" spans="1:9" ht="12.75">
      <c r="A5" s="55"/>
      <c r="B5" s="55"/>
      <c r="C5" s="55"/>
      <c r="D5" s="55"/>
      <c r="E5" s="54"/>
      <c r="F5" s="54"/>
      <c r="G5" s="54"/>
      <c r="H5" s="54"/>
      <c r="I5" s="54"/>
    </row>
    <row r="6" spans="1:9" ht="12.75">
      <c r="A6" s="68" t="s">
        <v>0</v>
      </c>
      <c r="B6" s="55"/>
      <c r="C6" s="55"/>
      <c r="D6" s="55"/>
      <c r="E6" s="54"/>
      <c r="F6" s="70" t="s">
        <v>58</v>
      </c>
      <c r="G6" s="70"/>
      <c r="H6" s="70"/>
      <c r="I6" s="70"/>
    </row>
    <row r="7" spans="1:9" ht="12.75">
      <c r="A7" s="68"/>
      <c r="B7" s="55"/>
      <c r="C7" s="55"/>
      <c r="D7" s="55"/>
      <c r="E7" s="54"/>
      <c r="F7" s="54" t="s">
        <v>53</v>
      </c>
      <c r="G7" s="69"/>
      <c r="H7" s="67"/>
      <c r="I7" s="54"/>
    </row>
    <row r="8" spans="1:9" ht="12.75">
      <c r="A8" s="68" t="s">
        <v>0</v>
      </c>
      <c r="B8" s="55"/>
      <c r="C8" s="55"/>
      <c r="D8" s="55"/>
      <c r="E8" s="54"/>
      <c r="F8" s="54"/>
      <c r="G8" s="54"/>
      <c r="H8" s="67"/>
      <c r="I8" s="54"/>
    </row>
    <row r="9" spans="1:9" ht="12.75">
      <c r="A9" s="68"/>
      <c r="B9" s="55"/>
      <c r="C9" s="55"/>
      <c r="D9" s="55"/>
      <c r="E9" s="54"/>
      <c r="F9" s="54"/>
      <c r="G9" s="54"/>
      <c r="H9" s="67"/>
      <c r="I9" s="54"/>
    </row>
    <row r="10" spans="1:9" ht="12.75">
      <c r="A10" s="68"/>
      <c r="B10" s="55"/>
      <c r="C10" s="55"/>
      <c r="D10" s="55"/>
      <c r="E10" s="54"/>
      <c r="F10" s="54"/>
      <c r="G10" s="54"/>
      <c r="H10" s="67"/>
      <c r="I10" s="54"/>
    </row>
    <row r="11" spans="1:9" ht="12.75">
      <c r="A11" s="55"/>
      <c r="B11" s="55"/>
      <c r="C11" s="55"/>
      <c r="D11" s="55"/>
      <c r="E11" s="54"/>
      <c r="F11" s="54"/>
      <c r="G11" s="54"/>
      <c r="H11" s="54"/>
      <c r="I11" s="54"/>
    </row>
    <row r="12" spans="1:9" ht="12.75">
      <c r="A12" s="55"/>
      <c r="B12" s="55"/>
      <c r="C12" s="55"/>
      <c r="D12" s="55"/>
      <c r="E12" s="54"/>
      <c r="F12" s="54"/>
      <c r="G12" s="54"/>
      <c r="H12" s="54"/>
      <c r="I12" s="54"/>
    </row>
    <row r="13" spans="1:9" ht="12.75">
      <c r="A13" s="66" t="s">
        <v>57</v>
      </c>
      <c r="B13" s="66"/>
      <c r="C13" s="66"/>
      <c r="D13" s="66"/>
      <c r="E13" s="66"/>
      <c r="F13" s="66"/>
      <c r="G13" s="66"/>
      <c r="H13" s="66"/>
      <c r="I13" s="66"/>
    </row>
    <row r="14" spans="1:9" ht="12.75">
      <c r="A14" s="65" t="s">
        <v>1</v>
      </c>
      <c r="B14" s="65"/>
      <c r="C14" s="65"/>
      <c r="D14" s="65"/>
      <c r="E14" s="65"/>
      <c r="F14" s="65"/>
      <c r="G14" s="65"/>
      <c r="H14" s="65"/>
      <c r="I14" s="65"/>
    </row>
    <row r="15" spans="1:9" ht="12.75">
      <c r="A15" s="65" t="s">
        <v>56</v>
      </c>
      <c r="B15" s="65"/>
      <c r="C15" s="65"/>
      <c r="D15" s="65"/>
      <c r="E15" s="65"/>
      <c r="F15" s="65"/>
      <c r="G15" s="65"/>
      <c r="H15" s="65"/>
      <c r="I15" s="65"/>
    </row>
    <row r="16" spans="1:9" ht="12.75">
      <c r="A16" s="55"/>
      <c r="B16" s="55"/>
      <c r="C16" s="55"/>
      <c r="D16" s="55"/>
      <c r="E16" s="54"/>
      <c r="F16" s="54"/>
      <c r="G16" s="54"/>
      <c r="H16" s="54"/>
      <c r="I16" s="54"/>
    </row>
    <row r="17" spans="1:9" ht="51">
      <c r="A17" s="26"/>
      <c r="B17" s="64" t="s">
        <v>2</v>
      </c>
      <c r="C17" s="55"/>
      <c r="D17" s="55"/>
      <c r="E17" s="54"/>
      <c r="F17" s="54"/>
      <c r="G17" s="54"/>
      <c r="H17" s="54"/>
      <c r="I17" s="54"/>
    </row>
    <row r="18" spans="1:9" ht="12.75">
      <c r="A18" s="63" t="s">
        <v>3</v>
      </c>
      <c r="B18" s="61">
        <v>0</v>
      </c>
      <c r="C18" s="55"/>
      <c r="D18" s="55"/>
      <c r="E18" s="54"/>
      <c r="F18" s="54"/>
      <c r="G18" s="54"/>
      <c r="H18" s="54"/>
      <c r="I18" s="54"/>
    </row>
    <row r="19" spans="1:9" ht="25.5">
      <c r="A19" s="59" t="s">
        <v>40</v>
      </c>
      <c r="B19" s="61">
        <f>(4497.5*6.4+90.4*4.06)*12</f>
        <v>349812.288</v>
      </c>
      <c r="C19" s="55"/>
      <c r="D19" s="55"/>
      <c r="E19" s="54"/>
      <c r="F19" s="54"/>
      <c r="G19" s="54"/>
      <c r="H19" s="54"/>
      <c r="I19" s="54"/>
    </row>
    <row r="20" spans="1:9" ht="25.5">
      <c r="A20" s="59" t="s">
        <v>39</v>
      </c>
      <c r="B20" s="61">
        <f>D45*B26*12</f>
        <v>52302.05999999999</v>
      </c>
      <c r="C20" s="55"/>
      <c r="D20" s="55"/>
      <c r="E20" s="54"/>
      <c r="F20" s="54"/>
      <c r="G20" s="54"/>
      <c r="H20" s="54"/>
      <c r="I20" s="54"/>
    </row>
    <row r="21" spans="1:9" ht="12.75">
      <c r="A21" s="59" t="s">
        <v>38</v>
      </c>
      <c r="B21" s="61">
        <f>B27*12*D47</f>
        <v>120570.012</v>
      </c>
      <c r="C21" s="55"/>
      <c r="D21" s="55"/>
      <c r="E21" s="54"/>
      <c r="F21" s="54"/>
      <c r="G21" s="54"/>
      <c r="H21" s="54"/>
      <c r="I21" s="54"/>
    </row>
    <row r="22" spans="1:9" ht="12.75">
      <c r="A22" s="62" t="s">
        <v>55</v>
      </c>
      <c r="B22" s="61">
        <v>9000</v>
      </c>
      <c r="C22" s="55"/>
      <c r="D22" s="55"/>
      <c r="E22" s="54"/>
      <c r="F22" s="54"/>
      <c r="G22" s="54"/>
      <c r="H22" s="54"/>
      <c r="I22" s="54"/>
    </row>
    <row r="23" spans="1:9" ht="12.75">
      <c r="A23" s="3" t="s">
        <v>24</v>
      </c>
      <c r="B23" s="61">
        <f>(B19++B20+B21)*10%</f>
        <v>52268.436</v>
      </c>
      <c r="C23" s="55"/>
      <c r="D23" s="55"/>
      <c r="E23" s="54"/>
      <c r="F23" s="54"/>
      <c r="G23" s="54"/>
      <c r="H23" s="54"/>
      <c r="I23" s="54"/>
    </row>
    <row r="24" spans="1:9" ht="12.75">
      <c r="A24" s="8" t="s">
        <v>28</v>
      </c>
      <c r="B24" s="60">
        <f>B18+B20+B19+B21-B23+B22</f>
        <v>479415.924</v>
      </c>
      <c r="C24" s="55"/>
      <c r="D24" s="55"/>
      <c r="E24" s="54"/>
      <c r="F24" s="54"/>
      <c r="G24" s="54"/>
      <c r="H24" s="54"/>
      <c r="I24" s="54"/>
    </row>
    <row r="25" spans="1:9" ht="25.5">
      <c r="A25" s="59" t="s">
        <v>44</v>
      </c>
      <c r="B25" s="21">
        <f>6.14+0.26</f>
        <v>6.3999999999999995</v>
      </c>
      <c r="C25" s="55"/>
      <c r="D25" s="55"/>
      <c r="E25" s="54"/>
      <c r="F25" s="54"/>
      <c r="G25" s="54"/>
      <c r="H25" s="54"/>
      <c r="I25" s="54"/>
    </row>
    <row r="26" spans="1:9" ht="25.5">
      <c r="A26" s="2" t="s">
        <v>37</v>
      </c>
      <c r="B26" s="21">
        <v>0.95</v>
      </c>
      <c r="C26" s="55"/>
      <c r="D26" s="55"/>
      <c r="E26" s="54"/>
      <c r="F26" s="54"/>
      <c r="G26" s="54"/>
      <c r="H26" s="54"/>
      <c r="I26" s="54"/>
    </row>
    <row r="27" spans="1:9" ht="12.75">
      <c r="A27" s="1" t="s">
        <v>4</v>
      </c>
      <c r="B27" s="21">
        <v>2.19</v>
      </c>
      <c r="C27" s="55"/>
      <c r="D27" s="55"/>
      <c r="E27" s="54"/>
      <c r="F27" s="54"/>
      <c r="G27" s="54"/>
      <c r="H27" s="54"/>
      <c r="I27" s="54"/>
    </row>
    <row r="28" spans="1:9" ht="12.75">
      <c r="A28" s="8" t="s">
        <v>43</v>
      </c>
      <c r="B28" s="20">
        <f>B25+B26+B27</f>
        <v>9.54</v>
      </c>
      <c r="C28" s="58"/>
      <c r="D28" s="55"/>
      <c r="E28" s="54"/>
      <c r="F28" s="54"/>
      <c r="G28" s="54"/>
      <c r="H28" s="54"/>
      <c r="I28" s="54"/>
    </row>
    <row r="29" spans="1:9" ht="12.75">
      <c r="A29" s="57"/>
      <c r="B29" s="56"/>
      <c r="C29" s="55"/>
      <c r="D29" s="55"/>
      <c r="E29" s="54"/>
      <c r="F29" s="54"/>
      <c r="G29" s="54"/>
      <c r="H29" s="54"/>
      <c r="I29" s="54"/>
    </row>
    <row r="30" spans="1:9" ht="12.75">
      <c r="A30" s="50" t="s">
        <v>5</v>
      </c>
      <c r="B30" s="49" t="s">
        <v>6</v>
      </c>
      <c r="C30" s="50" t="s">
        <v>7</v>
      </c>
      <c r="D30" s="49" t="s">
        <v>8</v>
      </c>
      <c r="E30" s="53" t="s">
        <v>9</v>
      </c>
      <c r="F30" s="52"/>
      <c r="G30" s="52"/>
      <c r="H30" s="51"/>
      <c r="I30" s="50" t="s">
        <v>10</v>
      </c>
    </row>
    <row r="31" spans="1:9" ht="12.75">
      <c r="A31" s="49"/>
      <c r="B31" s="49"/>
      <c r="C31" s="49"/>
      <c r="D31" s="49"/>
      <c r="E31" s="45" t="s">
        <v>11</v>
      </c>
      <c r="F31" s="47" t="s">
        <v>12</v>
      </c>
      <c r="G31" s="47" t="s">
        <v>13</v>
      </c>
      <c r="H31" s="47" t="s">
        <v>14</v>
      </c>
      <c r="I31" s="49"/>
    </row>
    <row r="32" spans="1:9" ht="25.5">
      <c r="A32" s="48" t="s">
        <v>15</v>
      </c>
      <c r="B32" s="46"/>
      <c r="C32" s="46"/>
      <c r="D32" s="46"/>
      <c r="E32" s="45"/>
      <c r="F32" s="47"/>
      <c r="G32" s="47"/>
      <c r="H32" s="47"/>
      <c r="I32" s="46"/>
    </row>
    <row r="33" spans="1:9" ht="12.75">
      <c r="A33" s="40" t="s">
        <v>16</v>
      </c>
      <c r="B33" s="33"/>
      <c r="C33" s="45"/>
      <c r="D33" s="35"/>
      <c r="E33" s="25">
        <v>10000</v>
      </c>
      <c r="F33" s="25">
        <v>3000</v>
      </c>
      <c r="G33" s="25">
        <v>3000</v>
      </c>
      <c r="H33" s="25">
        <v>5000</v>
      </c>
      <c r="I33" s="25">
        <f>SUM(E33:H33)</f>
        <v>21000</v>
      </c>
    </row>
    <row r="34" spans="1:9" ht="25.5">
      <c r="A34" s="5" t="s">
        <v>17</v>
      </c>
      <c r="B34" s="33" t="s">
        <v>18</v>
      </c>
      <c r="C34" s="32">
        <v>0.75</v>
      </c>
      <c r="D34" s="38">
        <f>4497.5+90.4</f>
        <v>4587.9</v>
      </c>
      <c r="E34" s="25">
        <f>D34*C34*3</f>
        <v>10322.775</v>
      </c>
      <c r="F34" s="25">
        <f>$C$34*$D$34*3</f>
        <v>10322.775</v>
      </c>
      <c r="G34" s="25">
        <f>$C$34*$D$34*3</f>
        <v>10322.775</v>
      </c>
      <c r="H34" s="25">
        <f>$C$34*$D$34*3</f>
        <v>10322.775</v>
      </c>
      <c r="I34" s="25">
        <f>SUM(E34:H34)</f>
        <v>41291.1</v>
      </c>
    </row>
    <row r="35" spans="1:9" ht="25.5">
      <c r="A35" s="5" t="s">
        <v>27</v>
      </c>
      <c r="B35" s="33" t="s">
        <v>18</v>
      </c>
      <c r="C35" s="45">
        <v>1.13</v>
      </c>
      <c r="D35" s="38">
        <f>4497.5+90.4</f>
        <v>4587.9</v>
      </c>
      <c r="E35" s="25">
        <f>$C$35*$D$35*3</f>
        <v>15552.980999999998</v>
      </c>
      <c r="F35" s="25">
        <f>$C$35*$D$35*3</f>
        <v>15552.980999999998</v>
      </c>
      <c r="G35" s="25">
        <f>$C$35*$D$35*3</f>
        <v>15552.980999999998</v>
      </c>
      <c r="H35" s="25">
        <f>$C$35*$D$35*3</f>
        <v>15552.980999999998</v>
      </c>
      <c r="I35" s="25">
        <f>SUM(E35:H35)</f>
        <v>62211.92399999999</v>
      </c>
    </row>
    <row r="36" spans="1:9" ht="25.5">
      <c r="A36" s="4" t="s">
        <v>19</v>
      </c>
      <c r="B36" s="33" t="s">
        <v>18</v>
      </c>
      <c r="C36" s="45">
        <v>0.62</v>
      </c>
      <c r="D36" s="38">
        <f>4497.5+90.4</f>
        <v>4587.9</v>
      </c>
      <c r="E36" s="25">
        <f>D36*C36*3</f>
        <v>8533.493999999999</v>
      </c>
      <c r="F36" s="25">
        <f>$C$36*$D$36*3</f>
        <v>8533.493999999999</v>
      </c>
      <c r="G36" s="25">
        <f>$C$36*$D$36*3</f>
        <v>8533.493999999999</v>
      </c>
      <c r="H36" s="25">
        <f>$C$36*$D$36*3</f>
        <v>8533.493999999999</v>
      </c>
      <c r="I36" s="25">
        <f>SUM(E36:H36)</f>
        <v>34133.975999999995</v>
      </c>
    </row>
    <row r="37" spans="1:9" ht="25.5">
      <c r="A37" s="44" t="s">
        <v>36</v>
      </c>
      <c r="B37" s="35"/>
      <c r="C37" s="35"/>
      <c r="D37" s="35"/>
      <c r="E37" s="25">
        <v>4000</v>
      </c>
      <c r="F37" s="25">
        <v>4000</v>
      </c>
      <c r="G37" s="25">
        <v>4000</v>
      </c>
      <c r="H37" s="25">
        <v>4000</v>
      </c>
      <c r="I37" s="25">
        <f>SUM(E37:H37)</f>
        <v>16000</v>
      </c>
    </row>
    <row r="38" spans="1:9" ht="25.5">
      <c r="A38" s="43" t="s">
        <v>35</v>
      </c>
      <c r="B38" s="33" t="s">
        <v>18</v>
      </c>
      <c r="C38" s="32">
        <v>1.2</v>
      </c>
      <c r="D38" s="38">
        <f>4497.5</f>
        <v>4497.5</v>
      </c>
      <c r="E38" s="25">
        <f>$C$38*$D$38*3</f>
        <v>16191</v>
      </c>
      <c r="F38" s="25">
        <f>$C$38*$D$38*3</f>
        <v>16191</v>
      </c>
      <c r="G38" s="25">
        <f>$C$38*$D$38*3</f>
        <v>16191</v>
      </c>
      <c r="H38" s="25">
        <f>$C$38*$D$38*3</f>
        <v>16191</v>
      </c>
      <c r="I38" s="25">
        <f>SUM(E38:H38)</f>
        <v>64764</v>
      </c>
    </row>
    <row r="39" spans="1:9" ht="25.5">
      <c r="A39" s="43" t="s">
        <v>34</v>
      </c>
      <c r="B39" s="33" t="s">
        <v>18</v>
      </c>
      <c r="C39" s="32">
        <v>0.8</v>
      </c>
      <c r="D39" s="38">
        <f>4497.5</f>
        <v>4497.5</v>
      </c>
      <c r="E39" s="25">
        <f>$C$39*$D$39*3</f>
        <v>10794</v>
      </c>
      <c r="F39" s="25">
        <f>$C$39*$D$39*3</f>
        <v>10794</v>
      </c>
      <c r="G39" s="25">
        <f>$C$39*$D$39*3</f>
        <v>10794</v>
      </c>
      <c r="H39" s="25">
        <f>$C$39*$D$39*3</f>
        <v>10794</v>
      </c>
      <c r="I39" s="25">
        <f>SUM(E39:H39)</f>
        <v>43176</v>
      </c>
    </row>
    <row r="40" spans="1:9" ht="38.25">
      <c r="A40" s="43" t="s">
        <v>52</v>
      </c>
      <c r="B40" s="35"/>
      <c r="C40" s="35"/>
      <c r="D40" s="35"/>
      <c r="E40" s="25">
        <v>2500</v>
      </c>
      <c r="F40" s="25">
        <v>2500</v>
      </c>
      <c r="G40" s="25">
        <v>2500</v>
      </c>
      <c r="H40" s="25">
        <v>3007</v>
      </c>
      <c r="I40" s="25">
        <f>SUM(E40:H40)</f>
        <v>10507</v>
      </c>
    </row>
    <row r="41" spans="1:9" ht="12.75">
      <c r="A41" s="40" t="s">
        <v>51</v>
      </c>
      <c r="B41" s="36" t="s">
        <v>33</v>
      </c>
      <c r="C41" s="35">
        <v>1</v>
      </c>
      <c r="D41" s="34">
        <v>750</v>
      </c>
      <c r="E41" s="25"/>
      <c r="F41" s="25">
        <f>C41*D41/2</f>
        <v>375</v>
      </c>
      <c r="G41" s="25"/>
      <c r="H41" s="25">
        <f>C41/2*D41</f>
        <v>375</v>
      </c>
      <c r="I41" s="25">
        <f>SUM(E41:H41)</f>
        <v>750</v>
      </c>
    </row>
    <row r="42" spans="1:9" ht="12.75">
      <c r="A42" s="41" t="s">
        <v>50</v>
      </c>
      <c r="B42" s="36"/>
      <c r="C42" s="35"/>
      <c r="D42" s="34"/>
      <c r="E42" s="25"/>
      <c r="F42" s="25"/>
      <c r="G42" s="25"/>
      <c r="H42" s="25"/>
      <c r="I42" s="25"/>
    </row>
    <row r="43" spans="1:9" ht="12.75">
      <c r="A43" s="42" t="s">
        <v>49</v>
      </c>
      <c r="B43" s="33" t="s">
        <v>48</v>
      </c>
      <c r="C43" s="32">
        <v>14.98</v>
      </c>
      <c r="D43" s="31">
        <v>20</v>
      </c>
      <c r="E43" s="25">
        <f>$C$43*$D$43*3</f>
        <v>898.8000000000001</v>
      </c>
      <c r="F43" s="25">
        <f>$C$43*$D$43*3</f>
        <v>898.8000000000001</v>
      </c>
      <c r="G43" s="25">
        <f>$C$43*$D$43*3</f>
        <v>898.8000000000001</v>
      </c>
      <c r="H43" s="25">
        <f>$C$43*$D$43*3</f>
        <v>898.8000000000001</v>
      </c>
      <c r="I43" s="25">
        <f>SUM(E43:H43)</f>
        <v>3595.2000000000003</v>
      </c>
    </row>
    <row r="44" spans="1:9" ht="12.75">
      <c r="A44" s="41" t="s">
        <v>47</v>
      </c>
      <c r="B44" s="36"/>
      <c r="C44" s="35"/>
      <c r="D44" s="38"/>
      <c r="E44" s="25"/>
      <c r="F44" s="25"/>
      <c r="G44" s="25"/>
      <c r="H44" s="25"/>
      <c r="I44" s="25"/>
    </row>
    <row r="45" spans="1:9" ht="25.5">
      <c r="A45" s="7" t="s">
        <v>54</v>
      </c>
      <c r="B45" s="33" t="s">
        <v>18</v>
      </c>
      <c r="C45" s="35">
        <v>0.76</v>
      </c>
      <c r="D45" s="38">
        <f>4497.5+90.4</f>
        <v>4587.9</v>
      </c>
      <c r="E45" s="25">
        <f>C45*D45*3</f>
        <v>10460.411999999998</v>
      </c>
      <c r="F45" s="25">
        <f>$C$45*$D$45*3</f>
        <v>10460.411999999998</v>
      </c>
      <c r="G45" s="25">
        <f>$C$45*$D$45*3</f>
        <v>10460.411999999998</v>
      </c>
      <c r="H45" s="25">
        <f>$C$45*$D$45*3</f>
        <v>10460.411999999998</v>
      </c>
      <c r="I45" s="25">
        <f>SUM(E45:H45)</f>
        <v>41841.647999999994</v>
      </c>
    </row>
    <row r="46" spans="1:9" ht="12.75">
      <c r="A46" s="41" t="s">
        <v>32</v>
      </c>
      <c r="B46" s="36"/>
      <c r="C46" s="35"/>
      <c r="D46" s="34"/>
      <c r="E46" s="25"/>
      <c r="F46" s="25"/>
      <c r="G46" s="25"/>
      <c r="H46" s="25"/>
      <c r="I46" s="25"/>
    </row>
    <row r="47" spans="1:9" ht="25.5">
      <c r="A47" s="40" t="s">
        <v>42</v>
      </c>
      <c r="B47" s="33" t="s">
        <v>18</v>
      </c>
      <c r="C47" s="39">
        <v>1.9</v>
      </c>
      <c r="D47" s="38">
        <f>4497.5+90.4</f>
        <v>4587.9</v>
      </c>
      <c r="E47" s="25">
        <f>$C$47*$D$47*3</f>
        <v>26151.029999999995</v>
      </c>
      <c r="F47" s="25">
        <f>$C$47*$D$47*3</f>
        <v>26151.029999999995</v>
      </c>
      <c r="G47" s="25">
        <f>$C$47*$D$47*3</f>
        <v>26151.029999999995</v>
      </c>
      <c r="H47" s="25">
        <f>$C$47*$D$47*3</f>
        <v>26151.029999999995</v>
      </c>
      <c r="I47" s="25">
        <f>SUM(E47:H47)</f>
        <v>104604.11999999998</v>
      </c>
    </row>
    <row r="48" spans="1:9" ht="12.75">
      <c r="A48" s="37" t="s">
        <v>31</v>
      </c>
      <c r="B48" s="36"/>
      <c r="C48" s="35"/>
      <c r="D48" s="34"/>
      <c r="E48" s="25"/>
      <c r="F48" s="25"/>
      <c r="G48" s="25"/>
      <c r="H48" s="25"/>
      <c r="I48" s="25"/>
    </row>
    <row r="49" spans="1:9" ht="25.5">
      <c r="A49" s="5" t="s">
        <v>30</v>
      </c>
      <c r="B49" s="36"/>
      <c r="C49" s="35"/>
      <c r="D49" s="34"/>
      <c r="E49" s="25">
        <v>6376.528</v>
      </c>
      <c r="F49" s="25">
        <f>E49</f>
        <v>6376.528</v>
      </c>
      <c r="G49" s="25">
        <f>F49</f>
        <v>6376.528</v>
      </c>
      <c r="H49" s="25">
        <f>G49</f>
        <v>6376.528</v>
      </c>
      <c r="I49" s="25">
        <f>SUM(E49:H49)</f>
        <v>25506.112</v>
      </c>
    </row>
    <row r="50" spans="1:9" ht="12.75">
      <c r="A50" s="5" t="s">
        <v>29</v>
      </c>
      <c r="B50" s="36"/>
      <c r="C50" s="35"/>
      <c r="D50" s="34"/>
      <c r="E50" s="25">
        <f>(B19+B20+B21)*0.95*1%</f>
        <v>4965.50142</v>
      </c>
      <c r="F50" s="25"/>
      <c r="G50" s="25"/>
      <c r="H50" s="25"/>
      <c r="I50" s="25">
        <f>SUM(E50:H50)</f>
        <v>4965.50142</v>
      </c>
    </row>
    <row r="51" spans="1:9" ht="25.5">
      <c r="A51" s="6" t="s">
        <v>46</v>
      </c>
      <c r="B51" s="36"/>
      <c r="C51" s="35"/>
      <c r="D51" s="34"/>
      <c r="E51" s="25"/>
      <c r="F51" s="25"/>
      <c r="G51" s="25">
        <v>100</v>
      </c>
      <c r="H51" s="25"/>
      <c r="I51" s="25">
        <f>SUM(E51:H51)</f>
        <v>100</v>
      </c>
    </row>
    <row r="52" spans="1:9" ht="25.5">
      <c r="A52" s="6" t="s">
        <v>45</v>
      </c>
      <c r="B52" s="33" t="s">
        <v>20</v>
      </c>
      <c r="C52" s="32">
        <v>4.1</v>
      </c>
      <c r="D52" s="31">
        <v>101</v>
      </c>
      <c r="E52" s="25">
        <f>$C$52*$D$52*3</f>
        <v>1242.3</v>
      </c>
      <c r="F52" s="25">
        <f>$C$52*$D$52*3</f>
        <v>1242.3</v>
      </c>
      <c r="G52" s="25">
        <f>$C$52*$D$52*3</f>
        <v>1242.3</v>
      </c>
      <c r="H52" s="25">
        <f>$C$52*$D$52*3</f>
        <v>1242.3</v>
      </c>
      <c r="I52" s="25">
        <f>SUM(E52:H52)</f>
        <v>4969.2</v>
      </c>
    </row>
    <row r="53" spans="1:9" ht="12.75">
      <c r="A53" s="18" t="s">
        <v>21</v>
      </c>
      <c r="B53" s="29"/>
      <c r="C53" s="30"/>
      <c r="D53" s="29"/>
      <c r="E53" s="28">
        <f>SUM(E33:E52)</f>
        <v>127988.82142000001</v>
      </c>
      <c r="F53" s="28">
        <f>SUM(F33:F52)</f>
        <v>116398.32</v>
      </c>
      <c r="G53" s="28">
        <f>SUM(G33:G52)</f>
        <v>116123.32</v>
      </c>
      <c r="H53" s="28">
        <f>SUM(H33:H52)</f>
        <v>118905.32</v>
      </c>
      <c r="I53" s="28">
        <f>SUM(I33:I52)</f>
        <v>479415.78142</v>
      </c>
    </row>
    <row r="54" spans="1:9" ht="12.75">
      <c r="A54" s="3" t="s">
        <v>24</v>
      </c>
      <c r="B54" s="26"/>
      <c r="C54" s="27"/>
      <c r="D54" s="26"/>
      <c r="E54" s="25">
        <f>$B$23/4</f>
        <v>13067.109</v>
      </c>
      <c r="F54" s="25">
        <f>$B$23/4</f>
        <v>13067.109</v>
      </c>
      <c r="G54" s="25">
        <f>$B$23/4</f>
        <v>13067.109</v>
      </c>
      <c r="H54" s="25">
        <f>$B$23/4</f>
        <v>13067.109</v>
      </c>
      <c r="I54" s="25">
        <f>SUM(E54:H54)</f>
        <v>52268.436</v>
      </c>
    </row>
    <row r="55" spans="1:9" ht="12.75">
      <c r="A55" s="17" t="s">
        <v>22</v>
      </c>
      <c r="B55" s="15"/>
      <c r="C55" s="16"/>
      <c r="D55" s="15"/>
      <c r="E55" s="14">
        <f>SUM(E53:E54)</f>
        <v>141055.93042000002</v>
      </c>
      <c r="F55" s="14">
        <f>SUM(F53:F54)</f>
        <v>129465.429</v>
      </c>
      <c r="G55" s="14">
        <f>SUM(G53:G54)</f>
        <v>129190.429</v>
      </c>
      <c r="H55" s="14">
        <f>SUM(H53:H54)</f>
        <v>131972.429</v>
      </c>
      <c r="I55" s="14">
        <f>SUM(I53:I54)</f>
        <v>531684.21742</v>
      </c>
    </row>
    <row r="56" spans="1:9" ht="12.75">
      <c r="A56" s="13" t="s">
        <v>23</v>
      </c>
      <c r="B56" s="13"/>
      <c r="C56" s="13"/>
      <c r="D56" s="13"/>
      <c r="E56" s="12"/>
      <c r="F56" s="12"/>
      <c r="G56" s="12"/>
      <c r="H56" s="12"/>
      <c r="I56" s="11">
        <f>B24-I53</f>
        <v>0.14257999998517334</v>
      </c>
    </row>
    <row r="57" spans="1:9" ht="12.75">
      <c r="A57" s="10"/>
      <c r="B57" s="10"/>
      <c r="C57" s="10"/>
      <c r="D57" s="10"/>
      <c r="E57" s="9"/>
      <c r="F57" s="9"/>
      <c r="G57" s="9"/>
      <c r="H57" s="9"/>
      <c r="I57" s="9"/>
    </row>
  </sheetData>
  <mergeCells count="12">
    <mergeCell ref="C30:C31"/>
    <mergeCell ref="D30:D31"/>
    <mergeCell ref="E30:H30"/>
    <mergeCell ref="I30:I31"/>
    <mergeCell ref="A15:I15"/>
    <mergeCell ref="A13:I13"/>
    <mergeCell ref="A30:A31"/>
    <mergeCell ref="B30:B31"/>
    <mergeCell ref="F6:I6"/>
    <mergeCell ref="D3:I3"/>
    <mergeCell ref="A14:I14"/>
    <mergeCell ref="F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Lite2</cp:lastModifiedBy>
  <dcterms:created xsi:type="dcterms:W3CDTF">1996-10-08T23:32:33Z</dcterms:created>
  <dcterms:modified xsi:type="dcterms:W3CDTF">2014-03-25T03:37:29Z</dcterms:modified>
  <cp:category/>
  <cp:version/>
  <cp:contentType/>
  <cp:contentStatus/>
</cp:coreProperties>
</file>